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-130" yWindow="-60" windowWidth="15280" windowHeight="7330" tabRatio="845"/>
  </bookViews>
  <sheets>
    <sheet name="CO2" sheetId="15" r:id="rId1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" i="15" l="1"/>
  <c r="H26" i="15"/>
  <c r="H27" i="15"/>
  <c r="H28" i="15"/>
  <c r="H29" i="15"/>
  <c r="H30" i="15"/>
  <c r="H31" i="15"/>
  <c r="H21" i="15"/>
  <c r="H22" i="15"/>
  <c r="H23" i="15"/>
  <c r="H24" i="15"/>
  <c r="H15" i="15"/>
  <c r="H16" i="15"/>
  <c r="H17" i="15"/>
  <c r="H18" i="15"/>
  <c r="H19" i="15"/>
  <c r="H20" i="15"/>
  <c r="H7" i="15"/>
  <c r="H8" i="15"/>
  <c r="H9" i="15"/>
  <c r="H10" i="15"/>
  <c r="H11" i="15"/>
  <c r="H12" i="15"/>
  <c r="H13" i="15"/>
  <c r="H14" i="15"/>
  <c r="H6" i="15"/>
  <c r="Z31" i="15" l="1"/>
  <c r="J30" i="15"/>
  <c r="Y30" i="15" s="1"/>
  <c r="K30" i="15"/>
  <c r="J31" i="15"/>
  <c r="V31" i="15" s="1"/>
  <c r="K31" i="15"/>
  <c r="J22" i="15"/>
  <c r="V22" i="15" s="1"/>
  <c r="K22" i="15"/>
  <c r="Z22" i="15" l="1"/>
  <c r="S22" i="15"/>
  <c r="W22" i="15"/>
  <c r="W31" i="15"/>
  <c r="Z30" i="15"/>
  <c r="S31" i="15"/>
  <c r="X22" i="15"/>
  <c r="T22" i="15" s="1"/>
  <c r="AA22" i="15" s="1"/>
  <c r="X31" i="15"/>
  <c r="Y22" i="15"/>
  <c r="Y31" i="15"/>
  <c r="S30" i="15"/>
  <c r="W30" i="15"/>
  <c r="X30" i="15"/>
  <c r="V30" i="15"/>
  <c r="T31" i="15" l="1"/>
  <c r="AA31" i="15" s="1"/>
  <c r="T30" i="15"/>
  <c r="AA30" i="15" s="1"/>
  <c r="J29" i="15" l="1"/>
  <c r="K29" i="15"/>
  <c r="J23" i="15"/>
  <c r="K23" i="15"/>
  <c r="J24" i="15"/>
  <c r="K24" i="15"/>
  <c r="J25" i="15"/>
  <c r="K25" i="15"/>
  <c r="J26" i="15"/>
  <c r="K26" i="15"/>
  <c r="J27" i="15"/>
  <c r="K27" i="15"/>
  <c r="J28" i="15"/>
  <c r="K28" i="15"/>
  <c r="J21" i="15"/>
  <c r="K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K8" i="15"/>
  <c r="J8" i="15"/>
  <c r="K7" i="15"/>
  <c r="J7" i="15"/>
  <c r="K6" i="15"/>
  <c r="J6" i="15"/>
  <c r="V6" i="15" s="1"/>
  <c r="S8" i="15" l="1"/>
  <c r="V8" i="15"/>
  <c r="Y8" i="15"/>
  <c r="W8" i="15"/>
  <c r="X8" i="15"/>
  <c r="Z8" i="15"/>
  <c r="V9" i="15"/>
  <c r="Y9" i="15"/>
  <c r="S9" i="15"/>
  <c r="W9" i="15"/>
  <c r="Z9" i="15"/>
  <c r="X9" i="15"/>
  <c r="Y11" i="15"/>
  <c r="S11" i="15"/>
  <c r="V11" i="15"/>
  <c r="Z11" i="15"/>
  <c r="W11" i="15"/>
  <c r="X11" i="15"/>
  <c r="V13" i="15"/>
  <c r="Y13" i="15"/>
  <c r="S13" i="15"/>
  <c r="X13" i="15"/>
  <c r="W13" i="15"/>
  <c r="Z13" i="15"/>
  <c r="Y15" i="15"/>
  <c r="S15" i="15"/>
  <c r="V15" i="15"/>
  <c r="Z15" i="15"/>
  <c r="W15" i="15"/>
  <c r="X15" i="15"/>
  <c r="V17" i="15"/>
  <c r="Y17" i="15"/>
  <c r="S17" i="15"/>
  <c r="X17" i="15"/>
  <c r="Z17" i="15"/>
  <c r="W17" i="15"/>
  <c r="Y19" i="15"/>
  <c r="S19" i="15"/>
  <c r="V19" i="15"/>
  <c r="X19" i="15"/>
  <c r="Z19" i="15"/>
  <c r="W19" i="15"/>
  <c r="Y7" i="15"/>
  <c r="S7" i="15"/>
  <c r="V7" i="15"/>
  <c r="X7" i="15"/>
  <c r="Z7" i="15"/>
  <c r="W7" i="15"/>
  <c r="V21" i="15"/>
  <c r="Y21" i="15"/>
  <c r="S21" i="15"/>
  <c r="X21" i="15"/>
  <c r="W21" i="15"/>
  <c r="Z21" i="15"/>
  <c r="V27" i="15"/>
  <c r="Y27" i="15"/>
  <c r="S27" i="15"/>
  <c r="W27" i="15"/>
  <c r="X27" i="15"/>
  <c r="Z27" i="15"/>
  <c r="V25" i="15"/>
  <c r="Y25" i="15"/>
  <c r="S25" i="15"/>
  <c r="W25" i="15"/>
  <c r="Z25" i="15"/>
  <c r="X25" i="15"/>
  <c r="Y23" i="15"/>
  <c r="S23" i="15"/>
  <c r="V23" i="15"/>
  <c r="X23" i="15"/>
  <c r="Z23" i="15"/>
  <c r="W23" i="15"/>
  <c r="V10" i="15"/>
  <c r="Y10" i="15"/>
  <c r="S10" i="15"/>
  <c r="W10" i="15"/>
  <c r="X10" i="15"/>
  <c r="Z10" i="15"/>
  <c r="S12" i="15"/>
  <c r="V12" i="15"/>
  <c r="Y12" i="15"/>
  <c r="X12" i="15"/>
  <c r="Z12" i="15"/>
  <c r="W12" i="15"/>
  <c r="V14" i="15"/>
  <c r="Y14" i="15"/>
  <c r="S14" i="15"/>
  <c r="Z14" i="15"/>
  <c r="W14" i="15"/>
  <c r="X14" i="15"/>
  <c r="S16" i="15"/>
  <c r="V16" i="15"/>
  <c r="Y16" i="15"/>
  <c r="X16" i="15"/>
  <c r="W16" i="15"/>
  <c r="Z16" i="15"/>
  <c r="V18" i="15"/>
  <c r="Y18" i="15"/>
  <c r="S18" i="15"/>
  <c r="Z18" i="15"/>
  <c r="W18" i="15"/>
  <c r="X18" i="15"/>
  <c r="S20" i="15"/>
  <c r="V20" i="15"/>
  <c r="Y20" i="15"/>
  <c r="Z20" i="15"/>
  <c r="W20" i="15"/>
  <c r="X20" i="15"/>
  <c r="Y28" i="15"/>
  <c r="S28" i="15"/>
  <c r="V28" i="15"/>
  <c r="X28" i="15"/>
  <c r="Z28" i="15"/>
  <c r="W28" i="15"/>
  <c r="W26" i="15"/>
  <c r="V26" i="15"/>
  <c r="Z26" i="15"/>
  <c r="S26" i="15"/>
  <c r="X26" i="15"/>
  <c r="Y26" i="15"/>
  <c r="S24" i="15"/>
  <c r="V24" i="15"/>
  <c r="Y24" i="15"/>
  <c r="W24" i="15"/>
  <c r="X24" i="15"/>
  <c r="Z24" i="15"/>
  <c r="S29" i="15"/>
  <c r="V29" i="15"/>
  <c r="Y29" i="15"/>
  <c r="Z29" i="15"/>
  <c r="X29" i="15"/>
  <c r="W29" i="15"/>
  <c r="X6" i="15"/>
  <c r="Z6" i="15"/>
  <c r="S6" i="15"/>
  <c r="Y6" i="15"/>
  <c r="W6" i="15"/>
  <c r="S32" i="15" l="1"/>
  <c r="T6" i="15"/>
  <c r="T19" i="15"/>
  <c r="AA19" i="15" s="1"/>
  <c r="T15" i="15"/>
  <c r="AA15" i="15" s="1"/>
  <c r="T16" i="15"/>
  <c r="AA16" i="15" s="1"/>
  <c r="T12" i="15"/>
  <c r="AA12" i="15" s="1"/>
  <c r="T18" i="15"/>
  <c r="AA18" i="15" s="1"/>
  <c r="T14" i="15"/>
  <c r="AA14" i="15" s="1"/>
  <c r="T8" i="15"/>
  <c r="AA8" i="15" s="1"/>
  <c r="T17" i="15"/>
  <c r="AA17" i="15" s="1"/>
  <c r="T11" i="15"/>
  <c r="AA11" i="15" s="1"/>
  <c r="T21" i="15"/>
  <c r="AA21" i="15" s="1"/>
  <c r="T20" i="15"/>
  <c r="AA20" i="15" s="1"/>
  <c r="T7" i="15"/>
  <c r="AA7" i="15" s="1"/>
  <c r="T9" i="15"/>
  <c r="AA9" i="15" s="1"/>
  <c r="T24" i="15"/>
  <c r="AA24" i="15" s="1"/>
  <c r="T26" i="15"/>
  <c r="AA26" i="15" s="1"/>
  <c r="T28" i="15"/>
  <c r="AA28" i="15" s="1"/>
  <c r="T27" i="15"/>
  <c r="AA27" i="15" s="1"/>
  <c r="T29" i="15"/>
  <c r="AA29" i="15" s="1"/>
  <c r="T23" i="15"/>
  <c r="AA23" i="15" s="1"/>
  <c r="T25" i="15"/>
  <c r="AA25" i="15" s="1"/>
  <c r="T10" i="15"/>
  <c r="AA10" i="15" s="1"/>
  <c r="T13" i="15"/>
  <c r="AA13" i="15" s="1"/>
  <c r="AA6" i="15" l="1"/>
  <c r="T32" i="15"/>
  <c r="V32" i="15" s="1"/>
</calcChain>
</file>

<file path=xl/sharedStrings.xml><?xml version="1.0" encoding="utf-8"?>
<sst xmlns="http://schemas.openxmlformats.org/spreadsheetml/2006/main" count="105" uniqueCount="88">
  <si>
    <t>T</t>
    <phoneticPr fontId="5" type="noConversion"/>
  </si>
  <si>
    <t>Age</t>
  </si>
  <si>
    <t>mean</t>
  </si>
  <si>
    <t>(Ma)</t>
  </si>
  <si>
    <t>S(z)</t>
  </si>
  <si>
    <t>(‰)</t>
  </si>
  <si>
    <t>(ppmV)</t>
  </si>
  <si>
    <t>S(z)</t>
    <phoneticPr fontId="5" type="noConversion"/>
  </si>
  <si>
    <t>Cr</t>
    <phoneticPr fontId="5" type="noConversion"/>
  </si>
  <si>
    <t>Cc</t>
    <phoneticPr fontId="5" type="noConversion"/>
  </si>
  <si>
    <t>Ca</t>
    <phoneticPr fontId="5" type="noConversion"/>
  </si>
  <si>
    <t>Depth</t>
    <phoneticPr fontId="5" type="noConversion"/>
  </si>
  <si>
    <t>Smple</t>
  </si>
  <si>
    <t>J1Z-01-01</t>
  </si>
  <si>
    <t>J1z-02-001</t>
  </si>
  <si>
    <t>J1z-02-002</t>
  </si>
  <si>
    <t>J1Z-02-01</t>
  </si>
  <si>
    <t>J1z-02-02</t>
  </si>
  <si>
    <t>J1Z-03-01</t>
  </si>
  <si>
    <t>J1Z-04-01</t>
  </si>
  <si>
    <t>J1z-06-01</t>
  </si>
  <si>
    <t>J1z-07-01</t>
  </si>
  <si>
    <t>J1Z-08-01</t>
  </si>
  <si>
    <t>J1Z-10-01</t>
  </si>
  <si>
    <t>J1Z-10-02</t>
  </si>
  <si>
    <t>J1z-11-01</t>
  </si>
  <si>
    <t>J1z-11-02</t>
  </si>
  <si>
    <t>J1Z-12-01</t>
  </si>
  <si>
    <t>J1Z-14-01</t>
  </si>
  <si>
    <t>J1Z-14-02</t>
  </si>
  <si>
    <t>J1z-15-01</t>
  </si>
  <si>
    <t>J1Z-16-01</t>
  </si>
  <si>
    <t>J1Z-18-01</t>
  </si>
  <si>
    <t>J1Z-19-01</t>
  </si>
  <si>
    <t>J1Z-20-01</t>
  </si>
  <si>
    <t>J1Z-22-01</t>
  </si>
  <si>
    <t>J1z-23-01</t>
  </si>
  <si>
    <t>J1Z-05-01</t>
    <phoneticPr fontId="5" type="noConversion"/>
  </si>
  <si>
    <t>J1Z-05-02</t>
    <phoneticPr fontId="5" type="noConversion"/>
  </si>
  <si>
    <t>Standard error</t>
    <phoneticPr fontId="5" type="noConversion"/>
  </si>
  <si>
    <t>T</t>
    <phoneticPr fontId="5" type="noConversion"/>
  </si>
  <si>
    <t>M</t>
    <phoneticPr fontId="5" type="noConversion"/>
  </si>
  <si>
    <t>N</t>
    <phoneticPr fontId="5" type="noConversion"/>
  </si>
  <si>
    <t>O</t>
    <phoneticPr fontId="5" type="noConversion"/>
  </si>
  <si>
    <t>P</t>
    <phoneticPr fontId="5" type="noConversion"/>
  </si>
  <si>
    <t>R</t>
    <phoneticPr fontId="5" type="noConversion"/>
  </si>
  <si>
    <t>S</t>
    <phoneticPr fontId="5" type="noConversion"/>
  </si>
  <si>
    <t>: Lab error cited from Xu et al. (2018) and Storm et al. (2020).</t>
    <phoneticPr fontId="5" type="noConversion"/>
  </si>
  <si>
    <t>: Same as the Table S4.</t>
    <phoneticPr fontId="5" type="noConversion"/>
  </si>
  <si>
    <t>: Adopted for the standard error of soil carbonate transfer function with S(z) by Breecker and Retallack (2014).</t>
    <phoneticPr fontId="5" type="noConversion"/>
  </si>
  <si>
    <t>: From the lab (refer to text).</t>
    <phoneticPr fontId="5" type="noConversion"/>
  </si>
  <si>
    <t>: Refer to Table S4 and text.</t>
    <phoneticPr fontId="5" type="noConversion"/>
  </si>
  <si>
    <t>Gaussian error propagation</t>
    <phoneticPr fontId="5" type="noConversion"/>
  </si>
  <si>
    <t>: Errors using Gaussian propagation (Breecker and Retallack, 2014).</t>
    <phoneticPr fontId="5" type="noConversion"/>
  </si>
  <si>
    <t>Column notes:</t>
    <phoneticPr fontId="5" type="noConversion"/>
  </si>
  <si>
    <t>: Standard eorrs by parameters (formulas refer to the appendix of Breecker and Retallack (2014).</t>
    <phoneticPr fontId="5" type="noConversion"/>
  </si>
  <si>
    <t>Parameters</t>
    <phoneticPr fontId="5" type="noConversion"/>
  </si>
  <si>
    <t>(m)</t>
    <phoneticPr fontId="5" type="noConversion"/>
  </si>
  <si>
    <t>Uncertainty</t>
    <phoneticPr fontId="5" type="noConversion"/>
  </si>
  <si>
    <t>Mean</t>
    <phoneticPr fontId="5" type="noConversion"/>
  </si>
  <si>
    <t>References cited:</t>
    <phoneticPr fontId="5" type="noConversion"/>
  </si>
  <si>
    <t xml:space="preserve">Breecker, D. O. and Retallack, G. J.: Refining the pedogenic carbonate atmospheric CO2 proxy and application to Miocene CO2, Palaeogeogr. Palaeoclimatol. Palaeoecol., 406, 1-8, 2014. </t>
    <phoneticPr fontId="5" type="noConversion"/>
  </si>
  <si>
    <t xml:space="preserve">Ekart, D. D., Cerling, T. E., Montñez, I. P., and Tabor, N. J.: A 400 million year carbon isotope record of pedogenic carbonate: implications for paleoatmospheric carbon dioxide, Am. J. Sci., 299, 805-827, 1999. </t>
    <phoneticPr fontId="5" type="noConversion"/>
  </si>
  <si>
    <t>Storm, M. S., Hesselbo, S. P., Jenkyns, H. C., Ruhl, M., Ullmann, C. V., Xu, W., Leng, M. J., Riding, J. B., Gorbanenko, O.: Orbital pacing and secular evolution of the Early Jurassic carbon cycle. PNAS, 117(8), 3974-3982, doi, 10.1073/pnas.1912094117, 2020.</t>
    <phoneticPr fontId="5" type="noConversion"/>
  </si>
  <si>
    <t>Xu, W. M, Ruhl, M., Jenkyns, H. C., Leng, M. J., Huggett, J. M., Minisini, D., Ullmann, C. V., Riding, J. B., Weijers, J. W. H., Storm, M. S., Percival, L. M. E., Tosca, N. J., Idiz, E. F., Tegelaar, E. W., Hesselbo, S. P.: Evolution of the Toarcian (Early Jurassic) carbon-cycle and global climatic controls on local sedimentary processes (Cardigan Bay Basin, UK), Earth Planet. Sci. Lett., 484, 396-411, 2018.</t>
    <phoneticPr fontId="5" type="noConversion"/>
  </si>
  <si>
    <r>
      <t>1</t>
    </r>
    <r>
      <rPr>
        <sz val="9"/>
        <color theme="1"/>
        <rFont val="Arial"/>
        <family val="2"/>
      </rPr>
      <t>σ</t>
    </r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</si>
  <si>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om</t>
    </r>
    <phoneticPr fontId="5" type="noConversion"/>
  </si>
  <si>
    <r>
      <t>[CO2]</t>
    </r>
    <r>
      <rPr>
        <vertAlign val="subscript"/>
        <sz val="9"/>
        <color theme="1"/>
        <rFont val="Times New Roman"/>
        <family val="1"/>
      </rPr>
      <t>atm</t>
    </r>
  </si>
  <si>
    <r>
      <t xml:space="preserve"> (</t>
    </r>
    <r>
      <rPr>
        <vertAlign val="superscript"/>
        <sz val="9"/>
        <color theme="1"/>
        <rFont val="Times New Roman"/>
        <family val="1"/>
      </rPr>
      <t>o</t>
    </r>
    <r>
      <rPr>
        <sz val="9"/>
        <color theme="1"/>
        <rFont val="Times New Roman"/>
        <family val="1"/>
      </rPr>
      <t>C)</t>
    </r>
  </si>
  <si>
    <r>
      <t>: 25</t>
    </r>
    <r>
      <rPr>
        <sz val="9"/>
        <color theme="1"/>
        <rFont val="Malgun Gothic Semilight"/>
        <family val="2"/>
        <charset val="134"/>
      </rPr>
      <t>˚</t>
    </r>
    <r>
      <rPr>
        <sz val="9"/>
        <color theme="1"/>
        <rFont val="Times New Roman"/>
        <family val="1"/>
      </rPr>
      <t>C is a typical monthly temperature for the temporate latitudes, and was chosen as formation temperature for the pedogenic carbonate (Ekart et al., 1999). We herein use ±2</t>
    </r>
    <r>
      <rPr>
        <sz val="9"/>
        <color theme="1"/>
        <rFont val="Malgun Gothic Semilight"/>
        <family val="2"/>
        <charset val="134"/>
      </rPr>
      <t>˚</t>
    </r>
    <r>
      <rPr>
        <sz val="9"/>
        <color theme="1"/>
        <rFont val="Times New Roman"/>
        <family val="1"/>
      </rPr>
      <t>C as the temporal error.</t>
    </r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</si>
  <si>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om</t>
    </r>
    <phoneticPr fontId="5" type="noConversion"/>
  </si>
  <si>
    <t>T</t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</si>
  <si>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r CO2</t>
    </r>
    <phoneticPr fontId="5" type="noConversion"/>
  </si>
  <si>
    <r>
      <t>d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</t>
    </r>
    <r>
      <rPr>
        <vertAlign val="subscript"/>
        <sz val="9"/>
        <color theme="1"/>
        <rFont val="Times New Roman"/>
        <family val="1"/>
      </rPr>
      <t>s CO2</t>
    </r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</si>
  <si>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a CO2</t>
    </r>
    <phoneticPr fontId="5" type="noConversion"/>
  </si>
  <si>
    <r>
      <t>d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</t>
    </r>
    <r>
      <rPr>
        <vertAlign val="subscript"/>
        <sz val="9"/>
        <color theme="1"/>
        <rFont val="Times New Roman"/>
        <family val="1"/>
      </rPr>
      <t>c</t>
    </r>
    <phoneticPr fontId="5" type="noConversion"/>
  </si>
  <si>
    <r>
      <t>d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</t>
    </r>
    <r>
      <rPr>
        <vertAlign val="subscript"/>
        <sz val="9"/>
        <color theme="1"/>
        <rFont val="Times New Roman"/>
        <family val="1"/>
      </rPr>
      <t>ocean</t>
    </r>
    <phoneticPr fontId="5" type="noConversion"/>
  </si>
  <si>
    <t>E-K</t>
    <phoneticPr fontId="5" type="noConversion"/>
  </si>
  <si>
    <t>D</t>
    <phoneticPr fontId="5" type="noConversion"/>
  </si>
  <si>
    <t>H</t>
    <phoneticPr fontId="5" type="noConversion"/>
  </si>
  <si>
    <t>T</t>
    <phoneticPr fontId="5" type="noConversion"/>
  </si>
  <si>
    <t>V-AA</t>
    <phoneticPr fontId="5" type="noConversion"/>
  </si>
  <si>
    <t>Arabas, A., Schlogl, J., and Meiste C.: Early Jurassic carbon and oxygen isotope records and seawater temperature variations: Insights from marine carbonate and belemnite rostra (Pieniny Klippen Belt, Carpathians), Palaeogeogr. Palaeoclimatol. Palaeoecol., 485, 119–135, 2017</t>
    <phoneticPr fontId="5" type="noConversion"/>
  </si>
  <si>
    <t>Korte, C., and Hesselbo, S. P.: Shallow marine carbon and oxygen isotope and elemental records indicate icehouse-greenhouse cycles during the Early Jurassic, Paleoceanography, 26, 1–18, 2011.</t>
    <phoneticPr fontId="5" type="noConversion"/>
  </si>
  <si>
    <t>Korte, C., Hesselbo, S. P., Jenkyns, H. C., Rickaby, R. E. M. , and Spötl, C.: Palaeoenvironmental significance of carbon- and oxygen-isotope stratigraphy of marine Triassic–Jurassic boundary sections in SW Britain, J. Geol. Soc., 166, 431-445, doi:10.1144/0016-76492007-177, 2009</t>
    <phoneticPr fontId="5" type="noConversion"/>
  </si>
  <si>
    <r>
      <t>δ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Ca = δ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</t>
    </r>
    <r>
      <rPr>
        <vertAlign val="subscript"/>
        <sz val="9"/>
        <color theme="1"/>
        <rFont val="Times New Roman"/>
        <family val="1"/>
      </rPr>
      <t>ocean</t>
    </r>
    <r>
      <rPr>
        <sz val="9"/>
        <color theme="1"/>
        <rFont val="Times New Roman"/>
        <family val="1"/>
      </rPr>
      <t>-6.5‰, given the carbon isotopic fractionation was balanced between sea-water and atmosphere at the time.</t>
    </r>
    <phoneticPr fontId="5" type="noConversion"/>
  </si>
  <si>
    <t>Carbon isotope composition of (~179-196 Ma) belemnite from Cleveland Basin, UK. (Korte and Hesselbo, 2011), Pieniny Klippen Belt, Carpathians (Arabas et al., 2017); and that of (~196-199 Ma) oyster from SW Britain (Korte et al., 2009).</t>
    <phoneticPr fontId="5" type="noConversion"/>
  </si>
  <si>
    <t>Table S8  Calculation of pCO2 and Gaussian error propagation using the atmosphere carbon isotope determination of mairne fossil carbonate carbon isotope compostion for the Early Jurassic Sichuan paleobasin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</si>
</sst>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00"/>
    <numFmt numFmtId="177" formatCode="0.0"/>
    <numFmt numFmtId="178" formatCode="0.000_ "/>
    <numFmt numFmtId="179" formatCode="0.0_ "/>
    <numFmt numFmtId="180" formatCode="0.000_);[Red]\(0.000\)"/>
    <numFmt numFmtId="181" formatCode="0.0_);[Red]\(0.0\)"/>
    <numFmt numFmtId="182" formatCode="0.00_ "/>
    <numFmt numFmtId="183" formatCode="0_);[Red]\(0\)"/>
    <numFmt numFmtId="184" formatCode="0.00_);[Red]\(0.00\)"/>
  </numFmts>
  <fonts count="2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u/>
      <sz val="11"/>
      <color theme="10"/>
      <name val="宋体"/>
      <family val="2"/>
      <scheme val="minor"/>
    </font>
    <font>
      <u/>
      <sz val="11"/>
      <color theme="1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b/>
      <sz val="11"/>
      <name val="Arial"/>
      <family val="2"/>
    </font>
    <font>
      <b/>
      <sz val="11"/>
      <color theme="1"/>
      <name val="宋体"/>
      <family val="2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FF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Arial"/>
      <family val="2"/>
    </font>
    <font>
      <vertAlign val="superscript"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vertAlign val="subscript"/>
      <sz val="9"/>
      <color rgb="FF000000"/>
      <name val="Times New Roman"/>
      <family val="1"/>
    </font>
    <font>
      <sz val="9"/>
      <color rgb="FF0000FF"/>
      <name val="宋体"/>
      <family val="3"/>
      <charset val="134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9"/>
      <color theme="1"/>
      <name val="宋体"/>
      <family val="2"/>
      <charset val="134"/>
      <scheme val="minor"/>
    </font>
    <font>
      <b/>
      <sz val="9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Malgun Gothic Semilight"/>
      <family val="2"/>
      <charset val="134"/>
    </font>
    <font>
      <sz val="9"/>
      <color rgb="FFFF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</cellStyleXfs>
  <cellXfs count="169">
    <xf numFmtId="0" fontId="0" fillId="0" borderId="0" xfId="0"/>
    <xf numFmtId="0" fontId="1" fillId="0" borderId="0" xfId="28" applyFont="1" applyAlignment="1">
      <alignment horizontal="left" wrapText="1"/>
    </xf>
    <xf numFmtId="0" fontId="1" fillId="0" borderId="0" xfId="28" applyFont="1" applyAlignment="1">
      <alignment horizontal="left"/>
    </xf>
    <xf numFmtId="0" fontId="1" fillId="0" borderId="0" xfId="28" applyFont="1"/>
    <xf numFmtId="0" fontId="1" fillId="0" borderId="0" xfId="28" applyFont="1" applyAlignment="1">
      <alignment vertical="center"/>
    </xf>
    <xf numFmtId="1" fontId="8" fillId="0" borderId="0" xfId="28" applyNumberFormat="1" applyFont="1" applyFill="1" applyBorder="1" applyAlignment="1">
      <alignment vertical="center"/>
    </xf>
    <xf numFmtId="1" fontId="7" fillId="0" borderId="0" xfId="28" applyNumberFormat="1" applyFont="1" applyFill="1" applyBorder="1" applyAlignment="1">
      <alignment vertical="center"/>
    </xf>
    <xf numFmtId="0" fontId="1" fillId="0" borderId="0" xfId="28" applyFont="1" applyFill="1" applyBorder="1" applyAlignment="1">
      <alignment vertical="center"/>
    </xf>
    <xf numFmtId="0" fontId="1" fillId="0" borderId="0" xfId="28" applyFont="1" applyFill="1" applyAlignment="1">
      <alignment vertical="center"/>
    </xf>
    <xf numFmtId="1" fontId="1" fillId="0" borderId="0" xfId="28" applyNumberFormat="1" applyFont="1" applyFill="1" applyAlignment="1">
      <alignment vertical="center"/>
    </xf>
    <xf numFmtId="1" fontId="1" fillId="0" borderId="0" xfId="28" applyNumberFormat="1" applyFont="1" applyFill="1" applyBorder="1" applyAlignment="1">
      <alignment vertical="center"/>
    </xf>
    <xf numFmtId="2" fontId="1" fillId="0" borderId="0" xfId="28" applyNumberFormat="1" applyFont="1" applyFill="1" applyBorder="1" applyAlignment="1">
      <alignment vertical="center"/>
    </xf>
    <xf numFmtId="49" fontId="1" fillId="0" borderId="0" xfId="28" applyNumberFormat="1" applyFont="1" applyAlignment="1">
      <alignment horizontal="left" wrapText="1"/>
    </xf>
    <xf numFmtId="0" fontId="9" fillId="0" borderId="0" xfId="28" applyFont="1"/>
    <xf numFmtId="182" fontId="9" fillId="0" borderId="0" xfId="28" applyNumberFormat="1" applyFont="1" applyAlignment="1">
      <alignment horizontal="left"/>
    </xf>
    <xf numFmtId="181" fontId="9" fillId="0" borderId="0" xfId="28" applyNumberFormat="1" applyFont="1" applyAlignment="1">
      <alignment horizontal="left"/>
    </xf>
    <xf numFmtId="178" fontId="9" fillId="0" borderId="0" xfId="28" applyNumberFormat="1" applyFont="1" applyAlignment="1">
      <alignment horizontal="left"/>
    </xf>
    <xf numFmtId="0" fontId="9" fillId="0" borderId="0" xfId="28" applyFont="1" applyAlignment="1">
      <alignment horizontal="left"/>
    </xf>
    <xf numFmtId="0" fontId="9" fillId="0" borderId="0" xfId="28" applyFont="1" applyFill="1" applyAlignment="1">
      <alignment horizontal="left"/>
    </xf>
    <xf numFmtId="182" fontId="9" fillId="0" borderId="0" xfId="28" applyNumberFormat="1" applyFont="1" applyFill="1" applyAlignment="1">
      <alignment horizontal="left"/>
    </xf>
    <xf numFmtId="179" fontId="9" fillId="0" borderId="0" xfId="28" applyNumberFormat="1" applyFont="1" applyFill="1" applyAlignment="1">
      <alignment horizontal="left"/>
    </xf>
    <xf numFmtId="0" fontId="11" fillId="0" borderId="0" xfId="28" applyFont="1" applyFill="1" applyAlignment="1">
      <alignment horizontal="left"/>
    </xf>
    <xf numFmtId="183" fontId="11" fillId="0" borderId="0" xfId="28" applyNumberFormat="1" applyFont="1" applyAlignment="1">
      <alignment horizontal="left"/>
    </xf>
    <xf numFmtId="10" fontId="11" fillId="0" borderId="0" xfId="28" applyNumberFormat="1" applyFont="1" applyAlignment="1">
      <alignment horizontal="left"/>
    </xf>
    <xf numFmtId="180" fontId="9" fillId="0" borderId="0" xfId="28" applyNumberFormat="1" applyFont="1" applyAlignment="1">
      <alignment horizontal="left"/>
    </xf>
    <xf numFmtId="0" fontId="9" fillId="0" borderId="0" xfId="28" applyFont="1" applyFill="1" applyBorder="1" applyAlignment="1">
      <alignment horizontal="left"/>
    </xf>
    <xf numFmtId="10" fontId="11" fillId="0" borderId="0" xfId="28" applyNumberFormat="1" applyFont="1" applyFill="1" applyAlignment="1">
      <alignment horizontal="left"/>
    </xf>
    <xf numFmtId="0" fontId="9" fillId="0" borderId="0" xfId="28" applyFont="1" applyAlignment="1">
      <alignment horizontal="left" wrapText="1"/>
    </xf>
    <xf numFmtId="180" fontId="9" fillId="0" borderId="0" xfId="28" applyNumberFormat="1" applyFont="1" applyAlignment="1">
      <alignment horizontal="left" wrapText="1"/>
    </xf>
    <xf numFmtId="181" fontId="9" fillId="0" borderId="0" xfId="28" applyNumberFormat="1" applyFont="1" applyAlignment="1">
      <alignment horizontal="left" wrapText="1"/>
    </xf>
    <xf numFmtId="178" fontId="9" fillId="0" borderId="0" xfId="28" applyNumberFormat="1" applyFont="1" applyAlignment="1">
      <alignment horizontal="left" wrapText="1"/>
    </xf>
    <xf numFmtId="182" fontId="9" fillId="0" borderId="0" xfId="28" applyNumberFormat="1" applyFont="1" applyAlignment="1">
      <alignment horizontal="left" wrapText="1"/>
    </xf>
    <xf numFmtId="0" fontId="9" fillId="0" borderId="0" xfId="28" applyFont="1" applyFill="1" applyAlignment="1">
      <alignment horizontal="left" wrapText="1"/>
    </xf>
    <xf numFmtId="182" fontId="9" fillId="0" borderId="3" xfId="28" applyNumberFormat="1" applyFont="1" applyBorder="1" applyAlignment="1">
      <alignment horizontal="left" wrapText="1"/>
    </xf>
    <xf numFmtId="0" fontId="9" fillId="0" borderId="4" xfId="28" applyFont="1" applyFill="1" applyBorder="1" applyAlignment="1">
      <alignment horizontal="left" wrapText="1"/>
    </xf>
    <xf numFmtId="182" fontId="9" fillId="0" borderId="2" xfId="28" applyNumberFormat="1" applyFont="1" applyFill="1" applyBorder="1" applyAlignment="1">
      <alignment horizontal="left" wrapText="1"/>
    </xf>
    <xf numFmtId="179" fontId="9" fillId="0" borderId="0" xfId="28" applyNumberFormat="1" applyFont="1" applyFill="1" applyAlignment="1">
      <alignment horizontal="left" wrapText="1"/>
    </xf>
    <xf numFmtId="182" fontId="9" fillId="0" borderId="0" xfId="28" applyNumberFormat="1" applyFont="1" applyFill="1" applyAlignment="1">
      <alignment horizontal="left" wrapText="1"/>
    </xf>
    <xf numFmtId="0" fontId="9" fillId="0" borderId="3" xfId="28" applyFont="1" applyFill="1" applyBorder="1" applyAlignment="1">
      <alignment horizontal="left" wrapText="1"/>
    </xf>
    <xf numFmtId="176" fontId="9" fillId="0" borderId="2" xfId="28" applyNumberFormat="1" applyFont="1" applyFill="1" applyBorder="1" applyAlignment="1">
      <alignment horizontal="left" wrapText="1"/>
    </xf>
    <xf numFmtId="176" fontId="9" fillId="0" borderId="3" xfId="28" applyNumberFormat="1" applyFont="1" applyFill="1" applyBorder="1" applyAlignment="1">
      <alignment horizontal="left" wrapText="1"/>
    </xf>
    <xf numFmtId="0" fontId="11" fillId="0" borderId="0" xfId="28" applyFont="1" applyFill="1" applyAlignment="1">
      <alignment horizontal="left" wrapText="1"/>
    </xf>
    <xf numFmtId="183" fontId="11" fillId="0" borderId="0" xfId="28" applyNumberFormat="1" applyFont="1" applyFill="1" applyBorder="1" applyAlignment="1">
      <alignment horizontal="left" wrapText="1"/>
    </xf>
    <xf numFmtId="183" fontId="11" fillId="0" borderId="0" xfId="28" applyNumberFormat="1" applyFont="1" applyFill="1" applyAlignment="1">
      <alignment horizontal="left" wrapText="1"/>
    </xf>
    <xf numFmtId="10" fontId="11" fillId="0" borderId="0" xfId="28" applyNumberFormat="1" applyFont="1" applyAlignment="1">
      <alignment horizontal="left" wrapText="1"/>
    </xf>
    <xf numFmtId="49" fontId="9" fillId="0" borderId="0" xfId="28" applyNumberFormat="1" applyFont="1" applyAlignment="1">
      <alignment horizontal="left" wrapText="1"/>
    </xf>
    <xf numFmtId="49" fontId="16" fillId="0" borderId="0" xfId="28" applyNumberFormat="1" applyFont="1" applyAlignment="1">
      <alignment horizontal="left" wrapText="1"/>
    </xf>
    <xf numFmtId="49" fontId="9" fillId="0" borderId="0" xfId="28" applyNumberFormat="1" applyFont="1" applyFill="1" applyAlignment="1">
      <alignment horizontal="left" wrapText="1"/>
    </xf>
    <xf numFmtId="49" fontId="16" fillId="0" borderId="6" xfId="28" applyNumberFormat="1" applyFont="1" applyBorder="1" applyAlignment="1">
      <alignment horizontal="left" wrapText="1"/>
    </xf>
    <xf numFmtId="49" fontId="9" fillId="0" borderId="4" xfId="28" applyNumberFormat="1" applyFont="1" applyFill="1" applyBorder="1" applyAlignment="1">
      <alignment horizontal="left" wrapText="1"/>
    </xf>
    <xf numFmtId="49" fontId="9" fillId="0" borderId="5" xfId="28" applyNumberFormat="1" applyFont="1" applyFill="1" applyBorder="1" applyAlignment="1">
      <alignment horizontal="left" wrapText="1"/>
    </xf>
    <xf numFmtId="49" fontId="9" fillId="0" borderId="0" xfId="28" applyNumberFormat="1" applyFont="1" applyFill="1" applyAlignment="1">
      <alignment horizontal="center" wrapText="1"/>
    </xf>
    <xf numFmtId="49" fontId="16" fillId="0" borderId="0" xfId="28" applyNumberFormat="1" applyFont="1" applyFill="1" applyAlignment="1">
      <alignment horizontal="left" wrapText="1"/>
    </xf>
    <xf numFmtId="49" fontId="9" fillId="0" borderId="6" xfId="28" applyNumberFormat="1" applyFont="1" applyFill="1" applyBorder="1" applyAlignment="1">
      <alignment horizontal="left" wrapText="1"/>
    </xf>
    <xf numFmtId="49" fontId="11" fillId="0" borderId="0" xfId="28" applyNumberFormat="1" applyFont="1" applyFill="1" applyAlignment="1">
      <alignment horizontal="left" wrapText="1"/>
    </xf>
    <xf numFmtId="49" fontId="19" fillId="0" borderId="0" xfId="28" applyNumberFormat="1" applyFont="1" applyFill="1" applyBorder="1" applyAlignment="1">
      <alignment horizontal="left" wrapText="1"/>
    </xf>
    <xf numFmtId="181" fontId="9" fillId="0" borderId="0" xfId="28" applyNumberFormat="1" applyFont="1" applyBorder="1" applyAlignment="1">
      <alignment horizontal="left" wrapText="1"/>
    </xf>
    <xf numFmtId="178" fontId="9" fillId="0" borderId="0" xfId="28" applyNumberFormat="1" applyFont="1" applyBorder="1" applyAlignment="1">
      <alignment horizontal="left" wrapText="1"/>
    </xf>
    <xf numFmtId="182" fontId="9" fillId="0" borderId="0" xfId="28" applyNumberFormat="1" applyFont="1" applyBorder="1" applyAlignment="1">
      <alignment horizontal="left" wrapText="1"/>
    </xf>
    <xf numFmtId="1" fontId="9" fillId="0" borderId="0" xfId="28" applyNumberFormat="1" applyFont="1" applyFill="1" applyBorder="1" applyAlignment="1">
      <alignment horizontal="left" wrapText="1"/>
    </xf>
    <xf numFmtId="182" fontId="9" fillId="0" borderId="6" xfId="28" applyNumberFormat="1" applyFont="1" applyBorder="1" applyAlignment="1">
      <alignment horizontal="left" wrapText="1"/>
    </xf>
    <xf numFmtId="182" fontId="9" fillId="0" borderId="5" xfId="28" applyNumberFormat="1" applyFont="1" applyFill="1" applyBorder="1" applyAlignment="1">
      <alignment horizontal="left" wrapText="1"/>
    </xf>
    <xf numFmtId="182" fontId="9" fillId="0" borderId="0" xfId="28" applyNumberFormat="1" applyFont="1" applyFill="1" applyBorder="1" applyAlignment="1">
      <alignment horizontal="left" wrapText="1"/>
    </xf>
    <xf numFmtId="0" fontId="9" fillId="0" borderId="0" xfId="28" applyFont="1" applyFill="1" applyBorder="1" applyAlignment="1">
      <alignment horizontal="left" wrapText="1"/>
    </xf>
    <xf numFmtId="1" fontId="9" fillId="0" borderId="6" xfId="28" applyNumberFormat="1" applyFont="1" applyFill="1" applyBorder="1" applyAlignment="1">
      <alignment horizontal="left" wrapText="1"/>
    </xf>
    <xf numFmtId="0" fontId="9" fillId="0" borderId="5" xfId="28" applyFont="1" applyFill="1" applyBorder="1" applyAlignment="1">
      <alignment horizontal="left" wrapText="1"/>
    </xf>
    <xf numFmtId="0" fontId="9" fillId="0" borderId="6" xfId="28" applyFont="1" applyFill="1" applyBorder="1" applyAlignment="1">
      <alignment horizontal="left" wrapText="1"/>
    </xf>
    <xf numFmtId="0" fontId="11" fillId="0" borderId="5" xfId="28" applyFont="1" applyFill="1" applyBorder="1" applyAlignment="1">
      <alignment horizontal="left" wrapText="1"/>
    </xf>
    <xf numFmtId="183" fontId="11" fillId="0" borderId="0" xfId="28" applyNumberFormat="1" applyFont="1" applyBorder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179" fontId="20" fillId="0" borderId="0" xfId="0" applyNumberFormat="1" applyFont="1" applyFill="1" applyAlignment="1">
      <alignment horizontal="left" vertical="center" wrapText="1"/>
    </xf>
    <xf numFmtId="182" fontId="20" fillId="0" borderId="0" xfId="0" applyNumberFormat="1" applyFont="1" applyFill="1" applyBorder="1" applyAlignment="1">
      <alignment horizontal="left" vertical="center"/>
    </xf>
    <xf numFmtId="181" fontId="9" fillId="0" borderId="7" xfId="28" applyNumberFormat="1" applyFont="1" applyBorder="1" applyAlignment="1">
      <alignment horizontal="left" vertical="center"/>
    </xf>
    <xf numFmtId="1" fontId="9" fillId="0" borderId="7" xfId="28" applyNumberFormat="1" applyFont="1" applyFill="1" applyBorder="1" applyAlignment="1">
      <alignment horizontal="left" vertical="center"/>
    </xf>
    <xf numFmtId="182" fontId="9" fillId="0" borderId="7" xfId="28" applyNumberFormat="1" applyFont="1" applyBorder="1" applyAlignment="1">
      <alignment horizontal="left" vertical="center"/>
    </xf>
    <xf numFmtId="182" fontId="9" fillId="0" borderId="3" xfId="28" applyNumberFormat="1" applyFont="1" applyBorder="1" applyAlignment="1">
      <alignment horizontal="left" vertical="center"/>
    </xf>
    <xf numFmtId="0" fontId="9" fillId="0" borderId="0" xfId="28" applyFont="1" applyFill="1" applyBorder="1" applyAlignment="1">
      <alignment horizontal="left" vertical="center"/>
    </xf>
    <xf numFmtId="182" fontId="9" fillId="0" borderId="2" xfId="28" applyNumberFormat="1" applyFont="1" applyFill="1" applyBorder="1" applyAlignment="1">
      <alignment horizontal="left" vertical="center"/>
    </xf>
    <xf numFmtId="179" fontId="9" fillId="0" borderId="0" xfId="28" applyNumberFormat="1" applyFont="1" applyFill="1" applyBorder="1" applyAlignment="1">
      <alignment horizontal="left" vertical="center"/>
    </xf>
    <xf numFmtId="182" fontId="9" fillId="0" borderId="7" xfId="28" applyNumberFormat="1" applyFont="1" applyFill="1" applyBorder="1" applyAlignment="1">
      <alignment horizontal="left" vertical="center"/>
    </xf>
    <xf numFmtId="177" fontId="9" fillId="0" borderId="7" xfId="28" applyNumberFormat="1" applyFont="1" applyFill="1" applyBorder="1" applyAlignment="1">
      <alignment horizontal="left" vertical="center"/>
    </xf>
    <xf numFmtId="1" fontId="9" fillId="0" borderId="3" xfId="28" applyNumberFormat="1" applyFont="1" applyFill="1" applyBorder="1" applyAlignment="1">
      <alignment horizontal="left" vertical="center"/>
    </xf>
    <xf numFmtId="2" fontId="9" fillId="0" borderId="0" xfId="28" applyNumberFormat="1" applyFont="1" applyFill="1" applyBorder="1" applyAlignment="1">
      <alignment horizontal="left" vertical="center"/>
    </xf>
    <xf numFmtId="1" fontId="10" fillId="0" borderId="0" xfId="28" applyNumberFormat="1" applyFont="1" applyFill="1" applyBorder="1" applyAlignment="1">
      <alignment horizontal="left" vertical="center"/>
    </xf>
    <xf numFmtId="1" fontId="22" fillId="0" borderId="3" xfId="28" applyNumberFormat="1" applyFont="1" applyFill="1" applyBorder="1" applyAlignment="1">
      <alignment horizontal="left" vertical="center"/>
    </xf>
    <xf numFmtId="1" fontId="11" fillId="0" borderId="0" xfId="28" applyNumberFormat="1" applyFont="1" applyFill="1" applyBorder="1" applyAlignment="1">
      <alignment horizontal="left" vertical="center"/>
    </xf>
    <xf numFmtId="183" fontId="11" fillId="0" borderId="0" xfId="28" applyNumberFormat="1" applyFont="1" applyFill="1" applyBorder="1" applyAlignment="1">
      <alignment horizontal="left" vertical="center"/>
    </xf>
    <xf numFmtId="183" fontId="11" fillId="0" borderId="0" xfId="28" applyNumberFormat="1" applyFont="1" applyFill="1" applyAlignment="1">
      <alignment horizontal="left" vertical="center"/>
    </xf>
    <xf numFmtId="10" fontId="11" fillId="0" borderId="0" xfId="28" applyNumberFormat="1" applyFont="1" applyAlignment="1">
      <alignment horizontal="left" vertical="center"/>
    </xf>
    <xf numFmtId="0" fontId="20" fillId="0" borderId="0" xfId="0" quotePrefix="1" applyNumberFormat="1" applyFont="1" applyFill="1" applyAlignment="1">
      <alignment horizontal="left" vertical="center"/>
    </xf>
    <xf numFmtId="179" fontId="20" fillId="0" borderId="0" xfId="0" applyNumberFormat="1" applyFont="1" applyFill="1" applyAlignment="1">
      <alignment horizontal="left" vertical="center"/>
    </xf>
    <xf numFmtId="182" fontId="20" fillId="0" borderId="0" xfId="0" applyNumberFormat="1" applyFont="1" applyFill="1" applyAlignment="1">
      <alignment horizontal="left" vertical="center"/>
    </xf>
    <xf numFmtId="181" fontId="9" fillId="0" borderId="0" xfId="28" applyNumberFormat="1" applyFont="1" applyBorder="1" applyAlignment="1">
      <alignment horizontal="left" vertical="center"/>
    </xf>
    <xf numFmtId="1" fontId="9" fillId="0" borderId="0" xfId="28" applyNumberFormat="1" applyFont="1" applyFill="1" applyBorder="1" applyAlignment="1">
      <alignment horizontal="left" vertical="center"/>
    </xf>
    <xf numFmtId="182" fontId="9" fillId="0" borderId="0" xfId="28" applyNumberFormat="1" applyFont="1" applyBorder="1" applyAlignment="1">
      <alignment horizontal="left" vertical="center"/>
    </xf>
    <xf numFmtId="182" fontId="9" fillId="0" borderId="6" xfId="28" applyNumberFormat="1" applyFont="1" applyBorder="1" applyAlignment="1">
      <alignment horizontal="left" vertical="center"/>
    </xf>
    <xf numFmtId="0" fontId="9" fillId="0" borderId="0" xfId="28" applyFont="1" applyFill="1" applyAlignment="1">
      <alignment horizontal="left" vertical="center"/>
    </xf>
    <xf numFmtId="182" fontId="9" fillId="0" borderId="5" xfId="28" applyNumberFormat="1" applyFont="1" applyFill="1" applyBorder="1" applyAlignment="1">
      <alignment horizontal="left" vertical="center"/>
    </xf>
    <xf numFmtId="182" fontId="9" fillId="0" borderId="0" xfId="28" applyNumberFormat="1" applyFont="1" applyFill="1" applyBorder="1" applyAlignment="1">
      <alignment horizontal="left" vertical="center"/>
    </xf>
    <xf numFmtId="177" fontId="9" fillId="0" borderId="0" xfId="28" applyNumberFormat="1" applyFont="1" applyFill="1" applyBorder="1" applyAlignment="1">
      <alignment horizontal="left" vertical="center"/>
    </xf>
    <xf numFmtId="1" fontId="9" fillId="0" borderId="6" xfId="28" applyNumberFormat="1" applyFont="1" applyFill="1" applyBorder="1" applyAlignment="1">
      <alignment horizontal="left" vertical="center"/>
    </xf>
    <xf numFmtId="1" fontId="22" fillId="0" borderId="6" xfId="28" applyNumberFormat="1" applyFont="1" applyFill="1" applyBorder="1" applyAlignment="1">
      <alignment horizontal="left" vertical="center"/>
    </xf>
    <xf numFmtId="1" fontId="11" fillId="0" borderId="0" xfId="28" applyNumberFormat="1" applyFont="1" applyFill="1" applyAlignment="1">
      <alignment horizontal="left" vertical="center"/>
    </xf>
    <xf numFmtId="177" fontId="11" fillId="0" borderId="0" xfId="28" applyNumberFormat="1" applyFont="1" applyFill="1" applyAlignment="1">
      <alignment horizontal="left" vertical="center"/>
    </xf>
    <xf numFmtId="0" fontId="11" fillId="0" borderId="0" xfId="28" applyFont="1" applyFill="1" applyAlignment="1">
      <alignment horizontal="left" vertical="center"/>
    </xf>
    <xf numFmtId="0" fontId="20" fillId="0" borderId="0" xfId="0" applyNumberFormat="1" applyFont="1" applyFill="1" applyAlignment="1">
      <alignment horizontal="left" vertical="center"/>
    </xf>
    <xf numFmtId="181" fontId="21" fillId="0" borderId="0" xfId="0" applyNumberFormat="1" applyFont="1" applyBorder="1" applyAlignment="1">
      <alignment horizontal="left" vertical="center"/>
    </xf>
    <xf numFmtId="177" fontId="9" fillId="0" borderId="0" xfId="28" applyNumberFormat="1" applyFont="1" applyFill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179" fontId="20" fillId="0" borderId="0" xfId="0" applyNumberFormat="1" applyFont="1" applyFill="1" applyBorder="1" applyAlignment="1">
      <alignment horizontal="left" vertical="center" wrapText="1"/>
    </xf>
    <xf numFmtId="0" fontId="20" fillId="0" borderId="1" xfId="0" quotePrefix="1" applyNumberFormat="1" applyFont="1" applyFill="1" applyBorder="1" applyAlignment="1">
      <alignment horizontal="left" vertical="center"/>
    </xf>
    <xf numFmtId="179" fontId="20" fillId="0" borderId="1" xfId="0" applyNumberFormat="1" applyFont="1" applyFill="1" applyBorder="1" applyAlignment="1">
      <alignment horizontal="left" vertical="center"/>
    </xf>
    <xf numFmtId="181" fontId="9" fillId="0" borderId="1" xfId="28" applyNumberFormat="1" applyFont="1" applyBorder="1" applyAlignment="1">
      <alignment horizontal="left" vertical="center"/>
    </xf>
    <xf numFmtId="182" fontId="20" fillId="0" borderId="1" xfId="0" applyNumberFormat="1" applyFont="1" applyFill="1" applyBorder="1" applyAlignment="1">
      <alignment horizontal="left" vertical="center"/>
    </xf>
    <xf numFmtId="1" fontId="9" fillId="0" borderId="1" xfId="28" applyNumberFormat="1" applyFont="1" applyFill="1" applyBorder="1" applyAlignment="1">
      <alignment horizontal="left" vertical="center"/>
    </xf>
    <xf numFmtId="182" fontId="9" fillId="0" borderId="1" xfId="28" applyNumberFormat="1" applyFont="1" applyBorder="1" applyAlignment="1">
      <alignment horizontal="left" vertical="center"/>
    </xf>
    <xf numFmtId="182" fontId="9" fillId="0" borderId="8" xfId="28" applyNumberFormat="1" applyFont="1" applyBorder="1" applyAlignment="1">
      <alignment horizontal="left" vertical="center"/>
    </xf>
    <xf numFmtId="0" fontId="9" fillId="0" borderId="1" xfId="28" applyFont="1" applyFill="1" applyBorder="1" applyAlignment="1">
      <alignment horizontal="left" vertical="center"/>
    </xf>
    <xf numFmtId="182" fontId="9" fillId="0" borderId="9" xfId="28" applyNumberFormat="1" applyFont="1" applyFill="1" applyBorder="1" applyAlignment="1">
      <alignment horizontal="left" vertical="center"/>
    </xf>
    <xf numFmtId="179" fontId="9" fillId="0" borderId="1" xfId="28" applyNumberFormat="1" applyFont="1" applyFill="1" applyBorder="1" applyAlignment="1">
      <alignment horizontal="left" vertical="center"/>
    </xf>
    <xf numFmtId="182" fontId="9" fillId="0" borderId="1" xfId="28" applyNumberFormat="1" applyFont="1" applyFill="1" applyBorder="1" applyAlignment="1">
      <alignment horizontal="left" vertical="center"/>
    </xf>
    <xf numFmtId="177" fontId="9" fillId="0" borderId="1" xfId="28" applyNumberFormat="1" applyFont="1" applyFill="1" applyBorder="1" applyAlignment="1">
      <alignment horizontal="left" vertical="center"/>
    </xf>
    <xf numFmtId="1" fontId="9" fillId="0" borderId="8" xfId="28" applyNumberFormat="1" applyFont="1" applyFill="1" applyBorder="1" applyAlignment="1">
      <alignment horizontal="left" vertical="center"/>
    </xf>
    <xf numFmtId="1" fontId="10" fillId="0" borderId="1" xfId="28" applyNumberFormat="1" applyFont="1" applyFill="1" applyBorder="1" applyAlignment="1">
      <alignment horizontal="left" vertical="center"/>
    </xf>
    <xf numFmtId="1" fontId="22" fillId="0" borderId="8" xfId="28" applyNumberFormat="1" applyFont="1" applyFill="1" applyBorder="1" applyAlignment="1">
      <alignment horizontal="left" vertical="center"/>
    </xf>
    <xf numFmtId="0" fontId="11" fillId="0" borderId="1" xfId="28" applyFont="1" applyFill="1" applyBorder="1" applyAlignment="1">
      <alignment horizontal="left" vertical="center"/>
    </xf>
    <xf numFmtId="183" fontId="11" fillId="0" borderId="1" xfId="28" applyNumberFormat="1" applyFont="1" applyFill="1" applyBorder="1" applyAlignment="1">
      <alignment horizontal="left" vertical="center"/>
    </xf>
    <xf numFmtId="10" fontId="11" fillId="0" borderId="1" xfId="28" applyNumberFormat="1" applyFont="1" applyBorder="1" applyAlignment="1">
      <alignment horizontal="left" vertical="center"/>
    </xf>
    <xf numFmtId="180" fontId="12" fillId="0" borderId="0" xfId="28" applyNumberFormat="1" applyFont="1" applyAlignment="1">
      <alignment horizontal="left"/>
    </xf>
    <xf numFmtId="181" fontId="9" fillId="0" borderId="0" xfId="28" applyNumberFormat="1" applyFont="1" applyBorder="1" applyAlignment="1">
      <alignment horizontal="left"/>
    </xf>
    <xf numFmtId="178" fontId="9" fillId="0" borderId="0" xfId="28" applyNumberFormat="1" applyFont="1" applyBorder="1" applyAlignment="1">
      <alignment horizontal="left"/>
    </xf>
    <xf numFmtId="182" fontId="9" fillId="0" borderId="0" xfId="28" applyNumberFormat="1" applyFont="1" applyBorder="1" applyAlignment="1">
      <alignment horizontal="left"/>
    </xf>
    <xf numFmtId="0" fontId="9" fillId="0" borderId="0" xfId="28" applyFont="1" applyBorder="1" applyAlignment="1">
      <alignment horizontal="left"/>
    </xf>
    <xf numFmtId="0" fontId="23" fillId="0" borderId="0" xfId="28" applyFont="1" applyFill="1"/>
    <xf numFmtId="0" fontId="24" fillId="0" borderId="0" xfId="28" applyFont="1" applyFill="1"/>
    <xf numFmtId="0" fontId="12" fillId="0" borderId="0" xfId="28" applyFont="1" applyFill="1" applyAlignment="1">
      <alignment horizontal="left"/>
    </xf>
    <xf numFmtId="1" fontId="12" fillId="0" borderId="0" xfId="28" applyNumberFormat="1" applyFont="1" applyFill="1" applyAlignment="1">
      <alignment horizontal="left"/>
    </xf>
    <xf numFmtId="10" fontId="12" fillId="0" borderId="0" xfId="28" applyNumberFormat="1" applyFont="1" applyAlignment="1">
      <alignment horizontal="left"/>
    </xf>
    <xf numFmtId="182" fontId="25" fillId="0" borderId="0" xfId="28" applyNumberFormat="1" applyFont="1" applyFill="1" applyAlignment="1">
      <alignment horizontal="left"/>
    </xf>
    <xf numFmtId="182" fontId="25" fillId="0" borderId="0" xfId="28" applyNumberFormat="1" applyFont="1" applyFill="1" applyAlignment="1">
      <alignment horizontal="left" wrapText="1"/>
    </xf>
    <xf numFmtId="0" fontId="25" fillId="0" borderId="0" xfId="28" applyFont="1" applyFill="1" applyAlignment="1">
      <alignment horizontal="left" wrapText="1"/>
    </xf>
    <xf numFmtId="1" fontId="9" fillId="0" borderId="0" xfId="28" applyNumberFormat="1" applyFont="1" applyFill="1" applyAlignment="1">
      <alignment horizontal="left"/>
    </xf>
    <xf numFmtId="182" fontId="25" fillId="0" borderId="0" xfId="28" applyNumberFormat="1" applyFont="1" applyAlignment="1">
      <alignment horizontal="left"/>
    </xf>
    <xf numFmtId="179" fontId="25" fillId="0" borderId="0" xfId="28" applyNumberFormat="1" applyFont="1" applyFill="1" applyAlignment="1">
      <alignment horizontal="left"/>
    </xf>
    <xf numFmtId="179" fontId="9" fillId="0" borderId="0" xfId="0" applyNumberFormat="1" applyFont="1" applyAlignment="1">
      <alignment horizontal="left" vertical="center"/>
    </xf>
    <xf numFmtId="179" fontId="9" fillId="0" borderId="1" xfId="0" applyNumberFormat="1" applyFont="1" applyBorder="1" applyAlignment="1">
      <alignment horizontal="left" vertical="center"/>
    </xf>
    <xf numFmtId="180" fontId="10" fillId="0" borderId="0" xfId="28" applyNumberFormat="1" applyFont="1" applyAlignment="1">
      <alignment horizontal="right" vertical="top"/>
    </xf>
    <xf numFmtId="0" fontId="9" fillId="0" borderId="0" xfId="28" applyFont="1" applyAlignment="1">
      <alignment horizontal="left" vertical="top"/>
    </xf>
    <xf numFmtId="49" fontId="9" fillId="0" borderId="0" xfId="28" applyNumberFormat="1" applyFont="1" applyBorder="1" applyAlignment="1">
      <alignment horizontal="left" wrapText="1"/>
    </xf>
    <xf numFmtId="0" fontId="9" fillId="0" borderId="0" xfId="28" applyFont="1" applyBorder="1" applyAlignment="1">
      <alignment horizontal="left" wrapText="1"/>
    </xf>
    <xf numFmtId="179" fontId="9" fillId="0" borderId="0" xfId="0" applyNumberFormat="1" applyFont="1" applyBorder="1" applyAlignment="1">
      <alignment horizontal="left" vertical="center"/>
    </xf>
    <xf numFmtId="182" fontId="9" fillId="0" borderId="7" xfId="28" applyNumberFormat="1" applyFont="1" applyBorder="1" applyAlignment="1">
      <alignment horizontal="left" wrapText="1"/>
    </xf>
    <xf numFmtId="184" fontId="9" fillId="0" borderId="0" xfId="28" applyNumberFormat="1" applyFont="1" applyAlignment="1">
      <alignment horizontal="left"/>
    </xf>
    <xf numFmtId="184" fontId="9" fillId="0" borderId="2" xfId="28" applyNumberFormat="1" applyFont="1" applyBorder="1" applyAlignment="1">
      <alignment horizontal="left" wrapText="1"/>
    </xf>
    <xf numFmtId="184" fontId="9" fillId="0" borderId="5" xfId="28" applyNumberFormat="1" applyFont="1" applyBorder="1" applyAlignment="1">
      <alignment horizontal="left" wrapText="1"/>
    </xf>
    <xf numFmtId="184" fontId="21" fillId="0" borderId="5" xfId="0" applyNumberFormat="1" applyFont="1" applyBorder="1" applyAlignment="1">
      <alignment horizontal="left" vertical="center"/>
    </xf>
    <xf numFmtId="184" fontId="9" fillId="0" borderId="5" xfId="0" applyNumberFormat="1" applyFont="1" applyBorder="1" applyAlignment="1">
      <alignment horizontal="left" vertical="center"/>
    </xf>
    <xf numFmtId="184" fontId="9" fillId="0" borderId="9" xfId="0" applyNumberFormat="1" applyFont="1" applyBorder="1" applyAlignment="1">
      <alignment horizontal="left" vertical="center"/>
    </xf>
    <xf numFmtId="184" fontId="11" fillId="0" borderId="5" xfId="0" applyNumberFormat="1" applyFont="1" applyBorder="1" applyAlignment="1">
      <alignment horizontal="left" vertical="center"/>
    </xf>
    <xf numFmtId="182" fontId="27" fillId="0" borderId="0" xfId="28" applyNumberFormat="1" applyFont="1" applyBorder="1" applyAlignment="1">
      <alignment horizontal="left" vertical="center"/>
    </xf>
    <xf numFmtId="182" fontId="27" fillId="0" borderId="1" xfId="28" applyNumberFormat="1" applyFont="1" applyBorder="1" applyAlignment="1">
      <alignment horizontal="left" vertical="center"/>
    </xf>
    <xf numFmtId="180" fontId="9" fillId="0" borderId="0" xfId="28" applyNumberFormat="1" applyFont="1" applyAlignment="1">
      <alignment horizontal="left" wrapText="1"/>
    </xf>
    <xf numFmtId="0" fontId="9" fillId="0" borderId="0" xfId="28" applyFont="1" applyAlignment="1">
      <alignment horizontal="left" vertical="top" wrapText="1"/>
    </xf>
    <xf numFmtId="180" fontId="9" fillId="0" borderId="0" xfId="28" applyNumberFormat="1" applyFont="1" applyAlignment="1">
      <alignment horizontal="left"/>
    </xf>
    <xf numFmtId="0" fontId="12" fillId="0" borderId="0" xfId="28" applyFont="1" applyBorder="1" applyAlignment="1">
      <alignment horizontal="left"/>
    </xf>
    <xf numFmtId="0" fontId="12" fillId="0" borderId="1" xfId="28" applyFont="1" applyBorder="1" applyAlignment="1">
      <alignment horizontal="left"/>
    </xf>
    <xf numFmtId="0" fontId="12" fillId="0" borderId="1" xfId="28" applyFont="1" applyFill="1" applyBorder="1" applyAlignment="1">
      <alignment horizontal="left"/>
    </xf>
    <xf numFmtId="183" fontId="11" fillId="0" borderId="0" xfId="28" applyNumberFormat="1" applyFont="1" applyBorder="1" applyAlignment="1">
      <alignment horizontal="left"/>
    </xf>
    <xf numFmtId="180" fontId="28" fillId="0" borderId="0" xfId="28" applyNumberFormat="1" applyFont="1" applyAlignment="1">
      <alignment horizontal="center" vertical="center" wrapText="1"/>
    </xf>
  </cellXfs>
  <cellStyles count="29">
    <cellStyle name="常规" xfId="0" builtinId="0"/>
    <cellStyle name="常规 2" xfId="21"/>
    <cellStyle name="常规 3" xfId="28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2" builtinId="8" hidden="1"/>
    <cellStyle name="超链接" xfId="24" builtinId="8" hidden="1"/>
    <cellStyle name="超链接" xfId="26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3" builtinId="9" hidden="1"/>
    <cellStyle name="已访问的超链接" xfId="25" builtinId="9" hidden="1"/>
    <cellStyle name="已访问的超链接" xfId="27" builtinId="9" hidden="1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6350"/>
          </c:spPr>
          <c:marker>
            <c:symbol val="diamond"/>
            <c:size val="5"/>
          </c:marker>
          <c:errBars>
            <c:errDir val="y"/>
            <c:errBarType val="both"/>
            <c:errValType val="cust"/>
            <c:noEndCap val="1"/>
            <c:plus>
              <c:numRef>
                <c:f>'CO2'!$T$6:$T$31</c:f>
                <c:numCache>
                  <c:formatCode>General</c:formatCode>
                  <c:ptCount val="26"/>
                  <c:pt idx="0">
                    <c:v>384.31605215903465</c:v>
                  </c:pt>
                  <c:pt idx="1">
                    <c:v>368.58422425828428</c:v>
                  </c:pt>
                  <c:pt idx="2">
                    <c:v>400.02358191756122</c:v>
                  </c:pt>
                  <c:pt idx="3">
                    <c:v>449.8398930794196</c:v>
                  </c:pt>
                  <c:pt idx="4">
                    <c:v>450.63584346640647</c:v>
                  </c:pt>
                  <c:pt idx="5">
                    <c:v>543.1816388790977</c:v>
                  </c:pt>
                  <c:pt idx="6">
                    <c:v>512.27231820669158</c:v>
                  </c:pt>
                  <c:pt idx="7">
                    <c:v>540.68327803898683</c:v>
                  </c:pt>
                  <c:pt idx="8">
                    <c:v>559.8371070382658</c:v>
                  </c:pt>
                  <c:pt idx="9">
                    <c:v>451.16344466312069</c:v>
                  </c:pt>
                  <c:pt idx="10">
                    <c:v>520.52630110462053</c:v>
                  </c:pt>
                  <c:pt idx="11">
                    <c:v>664.70633849561932</c:v>
                  </c:pt>
                  <c:pt idx="12">
                    <c:v>526.08793832406684</c:v>
                  </c:pt>
                  <c:pt idx="13">
                    <c:v>421.85825062228122</c:v>
                  </c:pt>
                  <c:pt idx="14">
                    <c:v>425.63608748293245</c:v>
                  </c:pt>
                  <c:pt idx="15">
                    <c:v>386.33351512089325</c:v>
                  </c:pt>
                  <c:pt idx="16">
                    <c:v>291.85586432785203</c:v>
                  </c:pt>
                  <c:pt idx="17">
                    <c:v>395.0104317002864</c:v>
                  </c:pt>
                  <c:pt idx="18">
                    <c:v>469.12000874424177</c:v>
                  </c:pt>
                  <c:pt idx="19">
                    <c:v>378.68973683389419</c:v>
                  </c:pt>
                  <c:pt idx="20">
                    <c:v>632.5923787684834</c:v>
                  </c:pt>
                  <c:pt idx="21">
                    <c:v>868.52944412091347</c:v>
                  </c:pt>
                  <c:pt idx="22">
                    <c:v>351.1970807649945</c:v>
                  </c:pt>
                  <c:pt idx="23">
                    <c:v>710.97908776422321</c:v>
                  </c:pt>
                  <c:pt idx="24">
                    <c:v>785.0921529261185</c:v>
                  </c:pt>
                  <c:pt idx="25">
                    <c:v>377.25225058986325</c:v>
                  </c:pt>
                </c:numCache>
              </c:numRef>
            </c:plus>
            <c:minus>
              <c:numRef>
                <c:f>'CO2'!$T$6:$T$31</c:f>
                <c:numCache>
                  <c:formatCode>General</c:formatCode>
                  <c:ptCount val="26"/>
                  <c:pt idx="0">
                    <c:v>384.31605215903465</c:v>
                  </c:pt>
                  <c:pt idx="1">
                    <c:v>368.58422425828428</c:v>
                  </c:pt>
                  <c:pt idx="2">
                    <c:v>400.02358191756122</c:v>
                  </c:pt>
                  <c:pt idx="3">
                    <c:v>449.8398930794196</c:v>
                  </c:pt>
                  <c:pt idx="4">
                    <c:v>450.63584346640647</c:v>
                  </c:pt>
                  <c:pt idx="5">
                    <c:v>543.1816388790977</c:v>
                  </c:pt>
                  <c:pt idx="6">
                    <c:v>512.27231820669158</c:v>
                  </c:pt>
                  <c:pt idx="7">
                    <c:v>540.68327803898683</c:v>
                  </c:pt>
                  <c:pt idx="8">
                    <c:v>559.8371070382658</c:v>
                  </c:pt>
                  <c:pt idx="9">
                    <c:v>451.16344466312069</c:v>
                  </c:pt>
                  <c:pt idx="10">
                    <c:v>520.52630110462053</c:v>
                  </c:pt>
                  <c:pt idx="11">
                    <c:v>664.70633849561932</c:v>
                  </c:pt>
                  <c:pt idx="12">
                    <c:v>526.08793832406684</c:v>
                  </c:pt>
                  <c:pt idx="13">
                    <c:v>421.85825062228122</c:v>
                  </c:pt>
                  <c:pt idx="14">
                    <c:v>425.63608748293245</c:v>
                  </c:pt>
                  <c:pt idx="15">
                    <c:v>386.33351512089325</c:v>
                  </c:pt>
                  <c:pt idx="16">
                    <c:v>291.85586432785203</c:v>
                  </c:pt>
                  <c:pt idx="17">
                    <c:v>395.0104317002864</c:v>
                  </c:pt>
                  <c:pt idx="18">
                    <c:v>469.12000874424177</c:v>
                  </c:pt>
                  <c:pt idx="19">
                    <c:v>378.68973683389419</c:v>
                  </c:pt>
                  <c:pt idx="20">
                    <c:v>632.5923787684834</c:v>
                  </c:pt>
                  <c:pt idx="21">
                    <c:v>868.52944412091347</c:v>
                  </c:pt>
                  <c:pt idx="22">
                    <c:v>351.1970807649945</c:v>
                  </c:pt>
                  <c:pt idx="23">
                    <c:v>710.97908776422321</c:v>
                  </c:pt>
                  <c:pt idx="24">
                    <c:v>785.0921529261185</c:v>
                  </c:pt>
                  <c:pt idx="25">
                    <c:v>377.25225058986325</c:v>
                  </c:pt>
                </c:numCache>
              </c:numRef>
            </c:minus>
          </c:errBars>
          <c:xVal>
            <c:numRef>
              <c:f>'CO2'!$C$6:$C$31</c:f>
              <c:numCache>
                <c:formatCode>0.0_);[Red]\(0.0\)</c:formatCode>
                <c:ptCount val="26"/>
                <c:pt idx="0">
                  <c:v>198.78</c:v>
                </c:pt>
                <c:pt idx="1">
                  <c:v>198.55</c:v>
                </c:pt>
                <c:pt idx="2">
                  <c:v>198.45</c:v>
                </c:pt>
                <c:pt idx="3">
                  <c:v>198.16</c:v>
                </c:pt>
                <c:pt idx="4">
                  <c:v>197.83</c:v>
                </c:pt>
                <c:pt idx="5">
                  <c:v>197.41</c:v>
                </c:pt>
                <c:pt idx="6">
                  <c:v>195.63</c:v>
                </c:pt>
                <c:pt idx="7">
                  <c:v>194.71</c:v>
                </c:pt>
                <c:pt idx="8">
                  <c:v>194.03</c:v>
                </c:pt>
                <c:pt idx="9">
                  <c:v>192.73</c:v>
                </c:pt>
                <c:pt idx="10">
                  <c:v>191.21</c:v>
                </c:pt>
                <c:pt idx="11" formatCode="0.0_ ">
                  <c:v>190.31</c:v>
                </c:pt>
                <c:pt idx="12" formatCode="0.0_ ">
                  <c:v>190.06</c:v>
                </c:pt>
                <c:pt idx="13" formatCode="0.0_ ">
                  <c:v>189.81</c:v>
                </c:pt>
                <c:pt idx="14" formatCode="0.0_ ">
                  <c:v>189.18</c:v>
                </c:pt>
                <c:pt idx="15" formatCode="0.0_ ">
                  <c:v>188.92</c:v>
                </c:pt>
                <c:pt idx="16" formatCode="0.0_ ">
                  <c:v>187.01</c:v>
                </c:pt>
                <c:pt idx="17" formatCode="0.0_ ">
                  <c:v>185.61</c:v>
                </c:pt>
                <c:pt idx="18" formatCode="0.0_ ">
                  <c:v>185.03</c:v>
                </c:pt>
                <c:pt idx="19" formatCode="0.0_ ">
                  <c:v>184.67</c:v>
                </c:pt>
                <c:pt idx="20" formatCode="0.0_ ">
                  <c:v>183.67</c:v>
                </c:pt>
                <c:pt idx="21" formatCode="0.0_ ">
                  <c:v>182.6</c:v>
                </c:pt>
                <c:pt idx="22" formatCode="0.0_ ">
                  <c:v>181.87</c:v>
                </c:pt>
                <c:pt idx="23" formatCode="0.0_ ">
                  <c:v>181.04</c:v>
                </c:pt>
                <c:pt idx="24" formatCode="0.0_ ">
                  <c:v>179.91</c:v>
                </c:pt>
                <c:pt idx="25" formatCode="0.0_ ">
                  <c:v>179.52</c:v>
                </c:pt>
              </c:numCache>
            </c:numRef>
          </c:xVal>
          <c:yVal>
            <c:numRef>
              <c:f>'CO2'!$S$6:$S$31</c:f>
              <c:numCache>
                <c:formatCode>0</c:formatCode>
                <c:ptCount val="26"/>
                <c:pt idx="0">
                  <c:v>988.9125257839172</c:v>
                </c:pt>
                <c:pt idx="1">
                  <c:v>947.63737980412293</c:v>
                </c:pt>
                <c:pt idx="2">
                  <c:v>1030.1720688160776</c:v>
                </c:pt>
                <c:pt idx="3">
                  <c:v>1161.0156908048491</c:v>
                </c:pt>
                <c:pt idx="4">
                  <c:v>1162.5593634237191</c:v>
                </c:pt>
                <c:pt idx="5">
                  <c:v>1400.5133007849045</c:v>
                </c:pt>
                <c:pt idx="6">
                  <c:v>1321.3362174875992</c:v>
                </c:pt>
                <c:pt idx="7">
                  <c:v>1394.9440648178174</c:v>
                </c:pt>
                <c:pt idx="8">
                  <c:v>1441.3798096074506</c:v>
                </c:pt>
                <c:pt idx="9">
                  <c:v>1161.6809327947776</c:v>
                </c:pt>
                <c:pt idx="10">
                  <c:v>1342.5867341879505</c:v>
                </c:pt>
                <c:pt idx="11">
                  <c:v>1714.9486827377425</c:v>
                </c:pt>
                <c:pt idx="12">
                  <c:v>1355.6703223899974</c:v>
                </c:pt>
                <c:pt idx="13">
                  <c:v>1085.073309693548</c:v>
                </c:pt>
                <c:pt idx="14">
                  <c:v>1094.7781068318275</c:v>
                </c:pt>
                <c:pt idx="15">
                  <c:v>989.77786958062472</c:v>
                </c:pt>
                <c:pt idx="16">
                  <c:v>748.31426663721652</c:v>
                </c:pt>
                <c:pt idx="17">
                  <c:v>1016.0322896247806</c:v>
                </c:pt>
                <c:pt idx="18">
                  <c:v>1208.7353548965332</c:v>
                </c:pt>
                <c:pt idx="19">
                  <c:v>972.61960527038468</c:v>
                </c:pt>
                <c:pt idx="20">
                  <c:v>1627.8726958140735</c:v>
                </c:pt>
                <c:pt idx="21">
                  <c:v>2234.2409672216486</c:v>
                </c:pt>
                <c:pt idx="22">
                  <c:v>900.73126339417661</c:v>
                </c:pt>
                <c:pt idx="23">
                  <c:v>1832.8938245757233</c:v>
                </c:pt>
                <c:pt idx="24">
                  <c:v>2023.0727121764767</c:v>
                </c:pt>
                <c:pt idx="25">
                  <c:v>969.85394258873703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25120"/>
        <c:axId val="185125696"/>
      </c:scatterChart>
      <c:valAx>
        <c:axId val="185125120"/>
        <c:scaling>
          <c:orientation val="maxMin"/>
          <c:max val="200"/>
          <c:min val="179"/>
        </c:scaling>
        <c:delete val="0"/>
        <c:axPos val="b"/>
        <c:numFmt formatCode="0.0_);[Red]\(0.0\)" sourceLinked="1"/>
        <c:majorTickMark val="in"/>
        <c:minorTickMark val="in"/>
        <c:tickLblPos val="nextTo"/>
        <c:crossAx val="185125696"/>
        <c:crosses val="autoZero"/>
        <c:crossBetween val="midCat"/>
        <c:majorUnit val="5"/>
        <c:minorUnit val="1"/>
      </c:valAx>
      <c:valAx>
        <c:axId val="185125696"/>
        <c:scaling>
          <c:orientation val="minMax"/>
          <c:min val="500"/>
        </c:scaling>
        <c:delete val="0"/>
        <c:axPos val="r"/>
        <c:majorGridlines>
          <c:spPr>
            <a:ln w="6350"/>
          </c:spPr>
        </c:majorGridlines>
        <c:numFmt formatCode="0" sourceLinked="1"/>
        <c:majorTickMark val="none"/>
        <c:minorTickMark val="none"/>
        <c:tickLblPos val="nextTo"/>
        <c:crossAx val="18512512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183445</xdr:colOff>
      <xdr:row>59</xdr:row>
      <xdr:rowOff>0</xdr:rowOff>
    </xdr:from>
    <xdr:to>
      <xdr:col>26</xdr:col>
      <xdr:colOff>150990</xdr:colOff>
      <xdr:row>68</xdr:row>
      <xdr:rowOff>56444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abSelected="1" zoomScale="90" zoomScaleNormal="90" workbookViewId="0">
      <pane ySplit="5" topLeftCell="A33" activePane="bottomLeft" state="frozen"/>
      <selection pane="bottomLeft" activeCell="AC35" sqref="AC35"/>
    </sheetView>
  </sheetViews>
  <sheetFormatPr defaultColWidth="11" defaultRowHeight="14" x14ac:dyDescent="0.25"/>
  <cols>
    <col min="1" max="1" width="7.81640625" style="13" customWidth="1"/>
    <col min="2" max="2" width="4.7265625" style="24" customWidth="1"/>
    <col min="3" max="3" width="4.81640625" style="17" customWidth="1"/>
    <col min="4" max="4" width="4.453125" style="152" customWidth="1"/>
    <col min="5" max="5" width="5.26953125" style="14" customWidth="1"/>
    <col min="6" max="6" width="4.1796875" style="15" customWidth="1"/>
    <col min="7" max="7" width="5.7265625" style="16" customWidth="1"/>
    <col min="8" max="8" width="5.1796875" style="14" customWidth="1"/>
    <col min="9" max="9" width="4.36328125" style="17" customWidth="1"/>
    <col min="10" max="10" width="5.54296875" style="14" customWidth="1"/>
    <col min="11" max="11" width="5.7265625" style="14" customWidth="1"/>
    <col min="12" max="12" width="1.26953125" style="18" customWidth="1"/>
    <col min="13" max="13" width="4.6328125" style="19" customWidth="1"/>
    <col min="14" max="14" width="3.81640625" style="20" customWidth="1"/>
    <col min="15" max="15" width="5.6328125" style="19" customWidth="1"/>
    <col min="16" max="16" width="4.54296875" style="18" customWidth="1"/>
    <col min="17" max="17" width="4.453125" style="18" customWidth="1"/>
    <col min="18" max="18" width="1.453125" style="18" customWidth="1"/>
    <col min="19" max="19" width="5.54296875" style="18" customWidth="1"/>
    <col min="20" max="20" width="4.54296875" style="18" customWidth="1"/>
    <col min="21" max="21" width="1.08984375" style="21" hidden="1" customWidth="1"/>
    <col min="22" max="22" width="5.90625" style="22" customWidth="1"/>
    <col min="23" max="23" width="3.54296875" style="22" customWidth="1"/>
    <col min="24" max="24" width="4.26953125" style="22" customWidth="1"/>
    <col min="25" max="25" width="3.90625" style="22" customWidth="1"/>
    <col min="26" max="26" width="5" style="22" customWidth="1"/>
    <col min="27" max="27" width="8" style="23" customWidth="1"/>
    <col min="28" max="28" width="11" style="3"/>
    <col min="29" max="29" width="12.08984375" style="3" customWidth="1"/>
    <col min="30" max="30" width="13.453125" style="3" customWidth="1"/>
    <col min="31" max="31" width="12.90625" style="3" customWidth="1"/>
    <col min="32" max="32" width="11" style="3"/>
    <col min="33" max="33" width="14" style="3" customWidth="1"/>
    <col min="34" max="34" width="14.36328125" style="3" customWidth="1"/>
    <col min="35" max="35" width="13.08984375" style="3" customWidth="1"/>
    <col min="36" max="16384" width="11" style="3"/>
  </cols>
  <sheetData>
    <row r="1" spans="1:35" ht="32" customHeight="1" x14ac:dyDescent="0.25">
      <c r="A1" s="168" t="s">
        <v>87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</row>
    <row r="2" spans="1:35" s="2" customFormat="1" ht="21.5" customHeight="1" x14ac:dyDescent="0.25">
      <c r="A2" s="17"/>
      <c r="B2" s="24"/>
      <c r="C2" s="17"/>
      <c r="D2" s="152"/>
      <c r="E2" s="164" t="s">
        <v>56</v>
      </c>
      <c r="F2" s="165"/>
      <c r="G2" s="165"/>
      <c r="H2" s="165"/>
      <c r="I2" s="165"/>
      <c r="J2" s="165"/>
      <c r="K2" s="165"/>
      <c r="L2" s="25"/>
      <c r="M2" s="166" t="s">
        <v>39</v>
      </c>
      <c r="N2" s="166"/>
      <c r="O2" s="166"/>
      <c r="P2" s="166"/>
      <c r="Q2" s="166"/>
      <c r="R2" s="18"/>
      <c r="S2" s="166" t="s">
        <v>52</v>
      </c>
      <c r="T2" s="166"/>
      <c r="U2" s="21"/>
      <c r="V2" s="167"/>
      <c r="W2" s="167"/>
      <c r="X2" s="167"/>
      <c r="Y2" s="167"/>
      <c r="Z2" s="22"/>
      <c r="AA2" s="26"/>
    </row>
    <row r="3" spans="1:35" s="1" customFormat="1" ht="15" customHeight="1" x14ac:dyDescent="0.25">
      <c r="A3" s="27" t="s">
        <v>12</v>
      </c>
      <c r="B3" s="28" t="s">
        <v>11</v>
      </c>
      <c r="C3" s="28" t="s">
        <v>1</v>
      </c>
      <c r="D3" s="153"/>
      <c r="E3" s="151"/>
      <c r="F3" s="29"/>
      <c r="G3" s="30"/>
      <c r="H3" s="31"/>
      <c r="I3" s="32"/>
      <c r="J3" s="31"/>
      <c r="K3" s="33"/>
      <c r="L3" s="34"/>
      <c r="M3" s="35"/>
      <c r="N3" s="36"/>
      <c r="O3" s="37"/>
      <c r="P3" s="32"/>
      <c r="Q3" s="38"/>
      <c r="R3" s="32"/>
      <c r="S3" s="39" t="s">
        <v>2</v>
      </c>
      <c r="T3" s="40" t="s">
        <v>65</v>
      </c>
      <c r="U3" s="41"/>
      <c r="V3" s="42"/>
      <c r="W3" s="42"/>
      <c r="X3" s="42"/>
      <c r="Y3" s="42"/>
      <c r="Z3" s="43"/>
      <c r="AA3" s="44"/>
    </row>
    <row r="4" spans="1:35" s="12" customFormat="1" ht="27.5" customHeight="1" x14ac:dyDescent="0.35">
      <c r="A4" s="45"/>
      <c r="B4" s="28" t="s">
        <v>57</v>
      </c>
      <c r="C4" s="148" t="s">
        <v>3</v>
      </c>
      <c r="D4" s="154" t="s">
        <v>76</v>
      </c>
      <c r="E4" s="148" t="s">
        <v>75</v>
      </c>
      <c r="F4" s="45" t="s">
        <v>71</v>
      </c>
      <c r="G4" s="46" t="s">
        <v>70</v>
      </c>
      <c r="H4" s="46" t="s">
        <v>74</v>
      </c>
      <c r="I4" s="47" t="s">
        <v>4</v>
      </c>
      <c r="J4" s="45" t="s">
        <v>73</v>
      </c>
      <c r="K4" s="48" t="s">
        <v>72</v>
      </c>
      <c r="L4" s="49"/>
      <c r="M4" s="50" t="s">
        <v>75</v>
      </c>
      <c r="N4" s="51" t="s">
        <v>40</v>
      </c>
      <c r="O4" s="52" t="s">
        <v>66</v>
      </c>
      <c r="P4" s="52" t="s">
        <v>74</v>
      </c>
      <c r="Q4" s="53" t="s">
        <v>4</v>
      </c>
      <c r="R4" s="47"/>
      <c r="S4" s="50" t="s">
        <v>67</v>
      </c>
      <c r="T4" s="53" t="s">
        <v>67</v>
      </c>
      <c r="U4" s="54"/>
      <c r="V4" s="55"/>
      <c r="W4" s="55"/>
      <c r="X4" s="55"/>
      <c r="Y4" s="55"/>
      <c r="Z4" s="55"/>
      <c r="AA4" s="44"/>
    </row>
    <row r="5" spans="1:35" s="1" customFormat="1" ht="20" customHeight="1" x14ac:dyDescent="0.25">
      <c r="A5" s="27"/>
      <c r="B5" s="28"/>
      <c r="C5" s="149"/>
      <c r="D5" s="154" t="s">
        <v>5</v>
      </c>
      <c r="E5" s="58" t="s">
        <v>5</v>
      </c>
      <c r="F5" s="56" t="s">
        <v>68</v>
      </c>
      <c r="G5" s="57" t="s">
        <v>5</v>
      </c>
      <c r="H5" s="58" t="s">
        <v>5</v>
      </c>
      <c r="I5" s="59" t="s">
        <v>6</v>
      </c>
      <c r="J5" s="58" t="s">
        <v>5</v>
      </c>
      <c r="K5" s="60" t="s">
        <v>5</v>
      </c>
      <c r="L5" s="34"/>
      <c r="M5" s="61" t="s">
        <v>5</v>
      </c>
      <c r="N5" s="36" t="s">
        <v>68</v>
      </c>
      <c r="O5" s="62" t="s">
        <v>5</v>
      </c>
      <c r="P5" s="63" t="s">
        <v>5</v>
      </c>
      <c r="Q5" s="64" t="s">
        <v>6</v>
      </c>
      <c r="R5" s="34"/>
      <c r="S5" s="65" t="s">
        <v>6</v>
      </c>
      <c r="T5" s="66" t="s">
        <v>6</v>
      </c>
      <c r="U5" s="67"/>
      <c r="V5" s="68" t="s">
        <v>7</v>
      </c>
      <c r="W5" s="68" t="s">
        <v>8</v>
      </c>
      <c r="X5" s="68" t="s">
        <v>9</v>
      </c>
      <c r="Y5" s="68" t="s">
        <v>10</v>
      </c>
      <c r="Z5" s="43" t="s">
        <v>0</v>
      </c>
      <c r="AA5" s="23" t="s">
        <v>58</v>
      </c>
    </row>
    <row r="6" spans="1:35" s="4" customFormat="1" ht="17" customHeight="1" x14ac:dyDescent="0.25">
      <c r="A6" s="69" t="s">
        <v>13</v>
      </c>
      <c r="B6" s="70">
        <v>4.5</v>
      </c>
      <c r="C6" s="106">
        <v>198.78</v>
      </c>
      <c r="D6" s="158">
        <v>2.0099999999999998</v>
      </c>
      <c r="E6" s="71">
        <v>-7.81</v>
      </c>
      <c r="F6" s="72">
        <v>25</v>
      </c>
      <c r="G6" s="71">
        <v>-26.93</v>
      </c>
      <c r="H6" s="159">
        <f>D6-6.5</f>
        <v>-4.49</v>
      </c>
      <c r="I6" s="73">
        <v>2000</v>
      </c>
      <c r="J6" s="74">
        <f t="shared" ref="J6:J31" si="0">(E6+1000)/((11.98-0.12*F6)/1000+1)-1000</f>
        <v>-16.640567702035696</v>
      </c>
      <c r="K6" s="75">
        <f t="shared" ref="K6:K31" si="1">G6-1</f>
        <v>-27.93</v>
      </c>
      <c r="L6" s="76"/>
      <c r="M6" s="77">
        <v>0.1</v>
      </c>
      <c r="N6" s="78">
        <v>2</v>
      </c>
      <c r="O6" s="79">
        <v>0.1</v>
      </c>
      <c r="P6" s="80">
        <v>0.1</v>
      </c>
      <c r="Q6" s="81">
        <v>766</v>
      </c>
      <c r="R6" s="82"/>
      <c r="S6" s="83">
        <f t="shared" ref="S6:S31" si="2">I6*(J6-1.0044*G6-4.4)/(H6-J6)</f>
        <v>988.9125257839172</v>
      </c>
      <c r="T6" s="84">
        <f>SQRT(SUM(V6:Z6))</f>
        <v>384.31605215903465</v>
      </c>
      <c r="U6" s="85"/>
      <c r="V6" s="86">
        <f t="shared" ref="V6:V31" si="3">((J6-1.0044*G6-4.4)/(H6-J6))^2*Q6^2</f>
        <v>143454.21177397616</v>
      </c>
      <c r="W6" s="86">
        <f t="shared" ref="W6:W31" si="4">(I6*(-1.0044)/(H6-J6))^2*O6^2</f>
        <v>273.32556854210264</v>
      </c>
      <c r="X6" s="86">
        <f t="shared" ref="X6:X31" si="5">(I6/((11.98-0.12*F6)/1000+1)*(H6-1.0044*G6-4.4)/((H6-J6)^2))^2*M6^2</f>
        <v>594.38543032851192</v>
      </c>
      <c r="Y6" s="86">
        <f t="shared" ref="Y6:Y31" si="6">(-I6*(J6-1.0044*G6-4.4)/((H6-J6)^2))^2*P6^2</f>
        <v>66.240349668838405</v>
      </c>
      <c r="Z6" s="87">
        <f t="shared" ref="Z6:Z31" si="7">(I6*(0.12*(E6+1000)/1000)/(((11.98-0.12*F6)/1000+1)^2)*(H6-1.0044*G6-4.4)/((H6-J6)^2))^2*N6^2</f>
        <v>3310.6648245902206</v>
      </c>
      <c r="AA6" s="88">
        <f>T6/S6</f>
        <v>0.38862492094979267</v>
      </c>
    </row>
    <row r="7" spans="1:35" s="4" customFormat="1" ht="17" customHeight="1" x14ac:dyDescent="0.25">
      <c r="A7" s="89" t="s">
        <v>14</v>
      </c>
      <c r="B7" s="90">
        <v>6.5</v>
      </c>
      <c r="C7" s="106">
        <v>198.55</v>
      </c>
      <c r="D7" s="158">
        <v>1.73</v>
      </c>
      <c r="E7" s="91">
        <v>-8.1</v>
      </c>
      <c r="F7" s="92">
        <v>25</v>
      </c>
      <c r="G7" s="71">
        <v>-26.97</v>
      </c>
      <c r="H7" s="159">
        <f t="shared" ref="H7:H31" si="8">D7-6.5</f>
        <v>-4.7699999999999996</v>
      </c>
      <c r="I7" s="93">
        <v>2000</v>
      </c>
      <c r="J7" s="94">
        <f t="shared" si="0"/>
        <v>-16.927986679617106</v>
      </c>
      <c r="K7" s="95">
        <f t="shared" si="1"/>
        <v>-27.97</v>
      </c>
      <c r="L7" s="96"/>
      <c r="M7" s="97">
        <v>0.1</v>
      </c>
      <c r="N7" s="78">
        <v>2</v>
      </c>
      <c r="O7" s="98">
        <v>0.1</v>
      </c>
      <c r="P7" s="99">
        <v>0.1</v>
      </c>
      <c r="Q7" s="100">
        <v>766</v>
      </c>
      <c r="R7" s="82"/>
      <c r="S7" s="83">
        <f t="shared" si="2"/>
        <v>947.63737980412293</v>
      </c>
      <c r="T7" s="101">
        <f t="shared" ref="T7:T21" si="9">SQRT(SUM(V7:Z7))</f>
        <v>368.58422425828428</v>
      </c>
      <c r="U7" s="102"/>
      <c r="V7" s="86">
        <f t="shared" si="3"/>
        <v>131729.15756577722</v>
      </c>
      <c r="W7" s="86">
        <f t="shared" si="4"/>
        <v>272.99209596581193</v>
      </c>
      <c r="X7" s="86">
        <f t="shared" si="5"/>
        <v>577.37725129479213</v>
      </c>
      <c r="Y7" s="86">
        <f t="shared" si="6"/>
        <v>60.752064380836245</v>
      </c>
      <c r="Z7" s="87">
        <f t="shared" si="7"/>
        <v>3214.051394662552</v>
      </c>
      <c r="AA7" s="88">
        <f t="shared" ref="AA7:AA31" si="10">T7/S7</f>
        <v>0.38895070214987804</v>
      </c>
    </row>
    <row r="8" spans="1:35" s="4" customFormat="1" ht="17" customHeight="1" x14ac:dyDescent="0.25">
      <c r="A8" s="89" t="s">
        <v>15</v>
      </c>
      <c r="B8" s="90">
        <v>7.3</v>
      </c>
      <c r="C8" s="106">
        <v>198.45</v>
      </c>
      <c r="D8" s="158">
        <v>2.04</v>
      </c>
      <c r="E8" s="91">
        <v>-7.8</v>
      </c>
      <c r="F8" s="92">
        <v>25</v>
      </c>
      <c r="G8" s="71">
        <v>-27.18</v>
      </c>
      <c r="H8" s="159">
        <f t="shared" si="8"/>
        <v>-4.46</v>
      </c>
      <c r="I8" s="93">
        <v>2000</v>
      </c>
      <c r="J8" s="94">
        <f t="shared" si="0"/>
        <v>-16.630656702808665</v>
      </c>
      <c r="K8" s="95">
        <f t="shared" si="1"/>
        <v>-28.18</v>
      </c>
      <c r="L8" s="76"/>
      <c r="M8" s="97">
        <v>0.1</v>
      </c>
      <c r="N8" s="78">
        <v>2</v>
      </c>
      <c r="O8" s="98">
        <v>0.1</v>
      </c>
      <c r="P8" s="99">
        <v>0.1</v>
      </c>
      <c r="Q8" s="100">
        <v>766</v>
      </c>
      <c r="R8" s="76"/>
      <c r="S8" s="83">
        <f t="shared" si="2"/>
        <v>1030.1720688160776</v>
      </c>
      <c r="T8" s="101">
        <f t="shared" si="9"/>
        <v>400.02358191756122</v>
      </c>
      <c r="U8" s="103"/>
      <c r="V8" s="86">
        <f t="shared" si="3"/>
        <v>155674.36008439751</v>
      </c>
      <c r="W8" s="86">
        <f t="shared" si="4"/>
        <v>272.42400569672043</v>
      </c>
      <c r="X8" s="86">
        <f t="shared" si="5"/>
        <v>608.89364442659326</v>
      </c>
      <c r="Y8" s="86">
        <f t="shared" si="6"/>
        <v>71.645928663166089</v>
      </c>
      <c r="Z8" s="87">
        <f t="shared" si="7"/>
        <v>3391.5424269717632</v>
      </c>
      <c r="AA8" s="88">
        <f t="shared" si="10"/>
        <v>0.38830754009598339</v>
      </c>
      <c r="AB8" s="5"/>
      <c r="AC8" s="6"/>
      <c r="AE8" s="7"/>
      <c r="AF8" s="8"/>
      <c r="AG8" s="9"/>
      <c r="AH8" s="10"/>
      <c r="AI8" s="8"/>
    </row>
    <row r="9" spans="1:35" s="4" customFormat="1" ht="17" customHeight="1" x14ac:dyDescent="0.25">
      <c r="A9" s="69" t="s">
        <v>16</v>
      </c>
      <c r="B9" s="70">
        <v>9.8000000000000007</v>
      </c>
      <c r="C9" s="106">
        <v>198.16</v>
      </c>
      <c r="D9" s="158">
        <v>2.59</v>
      </c>
      <c r="E9" s="91">
        <v>-7.37</v>
      </c>
      <c r="F9" s="92">
        <v>25</v>
      </c>
      <c r="G9" s="71">
        <v>-27.62</v>
      </c>
      <c r="H9" s="159">
        <f t="shared" si="8"/>
        <v>-3.91</v>
      </c>
      <c r="I9" s="93">
        <v>2000</v>
      </c>
      <c r="J9" s="94">
        <f t="shared" si="0"/>
        <v>-16.204483736050292</v>
      </c>
      <c r="K9" s="95">
        <f t="shared" si="1"/>
        <v>-28.62</v>
      </c>
      <c r="L9" s="76"/>
      <c r="M9" s="97">
        <v>0.1</v>
      </c>
      <c r="N9" s="78">
        <v>2</v>
      </c>
      <c r="O9" s="98">
        <v>0.1</v>
      </c>
      <c r="P9" s="99">
        <v>0.1</v>
      </c>
      <c r="Q9" s="100">
        <v>766</v>
      </c>
      <c r="R9" s="76"/>
      <c r="S9" s="83">
        <f t="shared" si="2"/>
        <v>1161.0156908048491</v>
      </c>
      <c r="T9" s="101">
        <f t="shared" si="9"/>
        <v>449.8398930794196</v>
      </c>
      <c r="U9" s="103"/>
      <c r="V9" s="86">
        <f t="shared" si="3"/>
        <v>197730.52807930816</v>
      </c>
      <c r="W9" s="86">
        <f t="shared" si="4"/>
        <v>266.96406454448709</v>
      </c>
      <c r="X9" s="86">
        <f t="shared" si="5"/>
        <v>649.33317841229018</v>
      </c>
      <c r="Y9" s="86">
        <f t="shared" si="6"/>
        <v>89.177559868688462</v>
      </c>
      <c r="Z9" s="87">
        <f t="shared" si="7"/>
        <v>3619.9265235700454</v>
      </c>
      <c r="AA9" s="88">
        <f t="shared" si="10"/>
        <v>0.38745375849966146</v>
      </c>
      <c r="AB9" s="5"/>
      <c r="AC9" s="6"/>
      <c r="AE9" s="7"/>
      <c r="AF9" s="8"/>
      <c r="AG9" s="9"/>
      <c r="AH9" s="10"/>
      <c r="AI9" s="8"/>
    </row>
    <row r="10" spans="1:35" s="4" customFormat="1" ht="17" customHeight="1" x14ac:dyDescent="0.25">
      <c r="A10" s="89" t="s">
        <v>17</v>
      </c>
      <c r="B10" s="90">
        <v>12.7</v>
      </c>
      <c r="C10" s="106">
        <v>197.83</v>
      </c>
      <c r="D10" s="158">
        <v>2.3199999999999998</v>
      </c>
      <c r="E10" s="91">
        <v>-7.4</v>
      </c>
      <c r="F10" s="92">
        <v>25</v>
      </c>
      <c r="G10" s="71">
        <v>-27.52</v>
      </c>
      <c r="H10" s="159">
        <f t="shared" si="8"/>
        <v>-4.18</v>
      </c>
      <c r="I10" s="93">
        <v>2000</v>
      </c>
      <c r="J10" s="94">
        <f t="shared" si="0"/>
        <v>-16.234216733731046</v>
      </c>
      <c r="K10" s="95">
        <f t="shared" si="1"/>
        <v>-28.52</v>
      </c>
      <c r="L10" s="76"/>
      <c r="M10" s="97">
        <v>0.1</v>
      </c>
      <c r="N10" s="78">
        <v>2</v>
      </c>
      <c r="O10" s="98">
        <v>0.1</v>
      </c>
      <c r="P10" s="99">
        <v>0.1</v>
      </c>
      <c r="Q10" s="100">
        <v>766</v>
      </c>
      <c r="R10" s="76"/>
      <c r="S10" s="83">
        <f t="shared" si="2"/>
        <v>1162.5593634237191</v>
      </c>
      <c r="T10" s="101">
        <f t="shared" si="9"/>
        <v>450.63584346640647</v>
      </c>
      <c r="U10" s="103"/>
      <c r="V10" s="86">
        <f t="shared" si="3"/>
        <v>198256.67793311845</v>
      </c>
      <c r="W10" s="86">
        <f t="shared" si="4"/>
        <v>277.71248709486281</v>
      </c>
      <c r="X10" s="86">
        <f t="shared" si="5"/>
        <v>676.13631992954015</v>
      </c>
      <c r="Y10" s="86">
        <f t="shared" si="6"/>
        <v>93.01484896367036</v>
      </c>
      <c r="Z10" s="87">
        <f t="shared" si="7"/>
        <v>3769.1218275730644</v>
      </c>
      <c r="AA10" s="88">
        <f t="shared" si="10"/>
        <v>0.38762394217813617</v>
      </c>
      <c r="AB10" s="5"/>
      <c r="AC10" s="6"/>
      <c r="AE10" s="7"/>
      <c r="AF10" s="8"/>
      <c r="AG10" s="9"/>
      <c r="AH10" s="10"/>
      <c r="AI10" s="8"/>
    </row>
    <row r="11" spans="1:35" s="4" customFormat="1" ht="17" customHeight="1" x14ac:dyDescent="0.25">
      <c r="A11" s="69" t="s">
        <v>18</v>
      </c>
      <c r="B11" s="70">
        <v>16.3</v>
      </c>
      <c r="C11" s="106">
        <v>197.41</v>
      </c>
      <c r="D11" s="158">
        <v>1.26</v>
      </c>
      <c r="E11" s="91">
        <v>-6.9</v>
      </c>
      <c r="F11" s="92">
        <v>25</v>
      </c>
      <c r="G11" s="71">
        <v>-27.37</v>
      </c>
      <c r="H11" s="159">
        <f t="shared" si="8"/>
        <v>-5.24</v>
      </c>
      <c r="I11" s="93">
        <v>2000</v>
      </c>
      <c r="J11" s="94">
        <f t="shared" si="0"/>
        <v>-15.738666772383908</v>
      </c>
      <c r="K11" s="95">
        <f t="shared" si="1"/>
        <v>-28.37</v>
      </c>
      <c r="L11" s="76"/>
      <c r="M11" s="97">
        <v>0.1</v>
      </c>
      <c r="N11" s="78">
        <v>2</v>
      </c>
      <c r="O11" s="98">
        <v>0.1</v>
      </c>
      <c r="P11" s="99">
        <v>0.1</v>
      </c>
      <c r="Q11" s="100">
        <v>766</v>
      </c>
      <c r="R11" s="76"/>
      <c r="S11" s="83">
        <f t="shared" si="2"/>
        <v>1400.5133007849045</v>
      </c>
      <c r="T11" s="101">
        <f t="shared" si="9"/>
        <v>543.1816388790977</v>
      </c>
      <c r="U11" s="103"/>
      <c r="V11" s="86">
        <f t="shared" si="3"/>
        <v>287721.30627002288</v>
      </c>
      <c r="W11" s="86">
        <f t="shared" si="4"/>
        <v>366.10452483602137</v>
      </c>
      <c r="X11" s="86">
        <f t="shared" si="5"/>
        <v>1030.5178942864363</v>
      </c>
      <c r="Y11" s="86">
        <f t="shared" si="6"/>
        <v>177.95335182972045</v>
      </c>
      <c r="Z11" s="87">
        <f t="shared" si="7"/>
        <v>5750.4107744074754</v>
      </c>
      <c r="AA11" s="88">
        <f t="shared" si="10"/>
        <v>0.38784468421305007</v>
      </c>
      <c r="AB11" s="5"/>
      <c r="AC11" s="6"/>
      <c r="AE11" s="7"/>
      <c r="AF11" s="8"/>
      <c r="AG11" s="9"/>
      <c r="AH11" s="10"/>
      <c r="AI11" s="8"/>
    </row>
    <row r="12" spans="1:35" s="4" customFormat="1" ht="17" customHeight="1" x14ac:dyDescent="0.25">
      <c r="A12" s="69" t="s">
        <v>19</v>
      </c>
      <c r="B12" s="70">
        <v>31.7</v>
      </c>
      <c r="C12" s="106">
        <v>195.63</v>
      </c>
      <c r="D12" s="155">
        <v>2.44</v>
      </c>
      <c r="E12" s="91">
        <v>-6.27</v>
      </c>
      <c r="F12" s="92">
        <v>25</v>
      </c>
      <c r="G12" s="71">
        <v>-26.7</v>
      </c>
      <c r="H12" s="159">
        <f t="shared" si="8"/>
        <v>-4.0600000000000005</v>
      </c>
      <c r="I12" s="93">
        <v>2000</v>
      </c>
      <c r="J12" s="94">
        <f t="shared" si="0"/>
        <v>-15.114273821086613</v>
      </c>
      <c r="K12" s="95">
        <f t="shared" si="1"/>
        <v>-27.7</v>
      </c>
      <c r="L12" s="96"/>
      <c r="M12" s="97">
        <v>0.1</v>
      </c>
      <c r="N12" s="78">
        <v>2</v>
      </c>
      <c r="O12" s="98">
        <v>0.1</v>
      </c>
      <c r="P12" s="99">
        <v>0.1</v>
      </c>
      <c r="Q12" s="100">
        <v>766</v>
      </c>
      <c r="R12" s="96"/>
      <c r="S12" s="83">
        <f t="shared" si="2"/>
        <v>1321.3362174875992</v>
      </c>
      <c r="T12" s="101">
        <f t="shared" si="9"/>
        <v>512.27231820669158</v>
      </c>
      <c r="U12" s="104"/>
      <c r="V12" s="86">
        <f t="shared" si="3"/>
        <v>256108.63770444263</v>
      </c>
      <c r="W12" s="86">
        <f t="shared" si="4"/>
        <v>330.22729201264565</v>
      </c>
      <c r="X12" s="86">
        <f t="shared" si="5"/>
        <v>886.7478227999411</v>
      </c>
      <c r="Y12" s="86">
        <f t="shared" si="6"/>
        <v>142.87828935247788</v>
      </c>
      <c r="Z12" s="87">
        <f t="shared" si="7"/>
        <v>4954.4368922501726</v>
      </c>
      <c r="AA12" s="88">
        <f t="shared" si="10"/>
        <v>0.38769263373460755</v>
      </c>
    </row>
    <row r="13" spans="1:35" s="4" customFormat="1" ht="17" customHeight="1" x14ac:dyDescent="0.25">
      <c r="A13" s="69" t="s">
        <v>37</v>
      </c>
      <c r="B13" s="70">
        <v>39.6</v>
      </c>
      <c r="C13" s="106">
        <v>194.71</v>
      </c>
      <c r="D13" s="155">
        <v>2.63</v>
      </c>
      <c r="E13" s="91">
        <v>-5.83</v>
      </c>
      <c r="F13" s="92">
        <v>25</v>
      </c>
      <c r="G13" s="71">
        <v>-26.5</v>
      </c>
      <c r="H13" s="159">
        <f t="shared" si="8"/>
        <v>-3.87</v>
      </c>
      <c r="I13" s="93">
        <v>2000</v>
      </c>
      <c r="J13" s="94">
        <f t="shared" si="0"/>
        <v>-14.678189855101209</v>
      </c>
      <c r="K13" s="95">
        <f t="shared" si="1"/>
        <v>-27.5</v>
      </c>
      <c r="L13" s="96"/>
      <c r="M13" s="97">
        <v>0.1</v>
      </c>
      <c r="N13" s="78">
        <v>2</v>
      </c>
      <c r="O13" s="98">
        <v>0.1</v>
      </c>
      <c r="P13" s="99">
        <v>0.1</v>
      </c>
      <c r="Q13" s="100">
        <v>766</v>
      </c>
      <c r="R13" s="96"/>
      <c r="S13" s="83">
        <f t="shared" si="2"/>
        <v>1394.9440648178174</v>
      </c>
      <c r="T13" s="101">
        <f t="shared" si="9"/>
        <v>540.68327803898683</v>
      </c>
      <c r="U13" s="104"/>
      <c r="V13" s="86">
        <f t="shared" si="3"/>
        <v>285437.56952208217</v>
      </c>
      <c r="W13" s="86">
        <f t="shared" si="4"/>
        <v>345.43589951225732</v>
      </c>
      <c r="X13" s="86">
        <f t="shared" si="5"/>
        <v>969.15714370174908</v>
      </c>
      <c r="Y13" s="86">
        <f t="shared" si="6"/>
        <v>166.57416967924783</v>
      </c>
      <c r="Z13" s="87">
        <f t="shared" si="7"/>
        <v>5419.6704160088921</v>
      </c>
      <c r="AA13" s="88">
        <f t="shared" si="10"/>
        <v>0.38760212088475476</v>
      </c>
    </row>
    <row r="14" spans="1:35" s="4" customFormat="1" ht="17" customHeight="1" x14ac:dyDescent="0.25">
      <c r="A14" s="69" t="s">
        <v>38</v>
      </c>
      <c r="B14" s="70">
        <v>45.5</v>
      </c>
      <c r="C14" s="106">
        <v>194.03</v>
      </c>
      <c r="D14" s="155">
        <v>1.56</v>
      </c>
      <c r="E14" s="91">
        <v>-5.87</v>
      </c>
      <c r="F14" s="92">
        <v>25</v>
      </c>
      <c r="G14" s="71">
        <v>-26.05</v>
      </c>
      <c r="H14" s="159">
        <f t="shared" si="8"/>
        <v>-4.9399999999999995</v>
      </c>
      <c r="I14" s="93">
        <v>2000</v>
      </c>
      <c r="J14" s="94">
        <f t="shared" si="0"/>
        <v>-14.717833852008994</v>
      </c>
      <c r="K14" s="95">
        <f t="shared" si="1"/>
        <v>-27.05</v>
      </c>
      <c r="L14" s="96"/>
      <c r="M14" s="97">
        <v>0.1</v>
      </c>
      <c r="N14" s="78">
        <v>2</v>
      </c>
      <c r="O14" s="98">
        <v>0.1</v>
      </c>
      <c r="P14" s="99">
        <v>0.1</v>
      </c>
      <c r="Q14" s="100">
        <v>766</v>
      </c>
      <c r="R14" s="96"/>
      <c r="S14" s="83">
        <f t="shared" si="2"/>
        <v>1441.3798096074506</v>
      </c>
      <c r="T14" s="101">
        <f t="shared" si="9"/>
        <v>559.8371070382658</v>
      </c>
      <c r="U14" s="104"/>
      <c r="V14" s="86">
        <f t="shared" si="3"/>
        <v>304757.51000499533</v>
      </c>
      <c r="W14" s="86">
        <f t="shared" si="4"/>
        <v>422.07350685121378</v>
      </c>
      <c r="X14" s="86">
        <f t="shared" si="5"/>
        <v>1216.7876431258931</v>
      </c>
      <c r="Y14" s="86">
        <f t="shared" si="6"/>
        <v>217.30592206604777</v>
      </c>
      <c r="Z14" s="87">
        <f t="shared" si="7"/>
        <v>6803.9093399362446</v>
      </c>
      <c r="AA14" s="88">
        <f t="shared" si="10"/>
        <v>0.38840360001347141</v>
      </c>
    </row>
    <row r="15" spans="1:35" s="4" customFormat="1" ht="17" customHeight="1" x14ac:dyDescent="0.25">
      <c r="A15" s="89" t="s">
        <v>20</v>
      </c>
      <c r="B15" s="90">
        <v>56.7</v>
      </c>
      <c r="C15" s="106">
        <v>192.73</v>
      </c>
      <c r="D15" s="155">
        <v>2.4500000000000002</v>
      </c>
      <c r="E15" s="91">
        <v>-6.4</v>
      </c>
      <c r="F15" s="92">
        <v>25</v>
      </c>
      <c r="G15" s="71">
        <v>-26.03</v>
      </c>
      <c r="H15" s="159">
        <f>D15-6.5</f>
        <v>-4.05</v>
      </c>
      <c r="I15" s="93">
        <v>2000</v>
      </c>
      <c r="J15" s="94">
        <f t="shared" si="0"/>
        <v>-15.243116811036884</v>
      </c>
      <c r="K15" s="95">
        <f t="shared" si="1"/>
        <v>-27.03</v>
      </c>
      <c r="L15" s="96"/>
      <c r="M15" s="97">
        <v>0.1</v>
      </c>
      <c r="N15" s="78">
        <v>2</v>
      </c>
      <c r="O15" s="98">
        <v>0.1</v>
      </c>
      <c r="P15" s="99">
        <v>0.1</v>
      </c>
      <c r="Q15" s="100">
        <v>766</v>
      </c>
      <c r="R15" s="96"/>
      <c r="S15" s="83">
        <f t="shared" si="2"/>
        <v>1161.6809327947776</v>
      </c>
      <c r="T15" s="101">
        <f t="shared" si="9"/>
        <v>451.16344466312069</v>
      </c>
      <c r="U15" s="104"/>
      <c r="V15" s="86">
        <f t="shared" si="3"/>
        <v>197957.1853686134</v>
      </c>
      <c r="W15" s="86">
        <f t="shared" si="4"/>
        <v>322.08561388496594</v>
      </c>
      <c r="X15" s="86">
        <f t="shared" si="5"/>
        <v>783.73436973445439</v>
      </c>
      <c r="Y15" s="86">
        <f t="shared" si="6"/>
        <v>107.71387506301652</v>
      </c>
      <c r="Z15" s="87">
        <f t="shared" si="7"/>
        <v>4377.7345729969475</v>
      </c>
      <c r="AA15" s="88">
        <f t="shared" si="10"/>
        <v>0.38837122304978311</v>
      </c>
    </row>
    <row r="16" spans="1:35" s="4" customFormat="1" ht="17" customHeight="1" x14ac:dyDescent="0.25">
      <c r="A16" s="105" t="s">
        <v>21</v>
      </c>
      <c r="B16" s="90">
        <v>69.8</v>
      </c>
      <c r="C16" s="106">
        <v>191.21</v>
      </c>
      <c r="D16" s="155">
        <v>2.4900000000000002</v>
      </c>
      <c r="E16" s="71">
        <v>-6.1</v>
      </c>
      <c r="F16" s="92">
        <v>25</v>
      </c>
      <c r="G16" s="71">
        <v>-26.57</v>
      </c>
      <c r="H16" s="159">
        <f t="shared" si="8"/>
        <v>-4.01</v>
      </c>
      <c r="I16" s="93">
        <v>2000</v>
      </c>
      <c r="J16" s="94">
        <f t="shared" si="0"/>
        <v>-14.94578683422867</v>
      </c>
      <c r="K16" s="95">
        <f t="shared" si="1"/>
        <v>-27.57</v>
      </c>
      <c r="L16" s="76"/>
      <c r="M16" s="97">
        <v>0.1</v>
      </c>
      <c r="N16" s="78">
        <v>2</v>
      </c>
      <c r="O16" s="98">
        <v>0.1</v>
      </c>
      <c r="P16" s="99">
        <v>0.1</v>
      </c>
      <c r="Q16" s="100">
        <v>766</v>
      </c>
      <c r="R16" s="76"/>
      <c r="S16" s="83">
        <f t="shared" si="2"/>
        <v>1342.5867341879505</v>
      </c>
      <c r="T16" s="101">
        <f t="shared" si="9"/>
        <v>520.52630110462053</v>
      </c>
      <c r="U16" s="103"/>
      <c r="V16" s="86">
        <f t="shared" si="3"/>
        <v>264412.66373399534</v>
      </c>
      <c r="W16" s="86">
        <f t="shared" si="4"/>
        <v>337.42194701612357</v>
      </c>
      <c r="X16" s="86">
        <f t="shared" si="5"/>
        <v>917.69883992483767</v>
      </c>
      <c r="Y16" s="86">
        <f t="shared" si="6"/>
        <v>150.72477043674007</v>
      </c>
      <c r="Z16" s="87">
        <f t="shared" si="7"/>
        <v>5129.1208502850131</v>
      </c>
      <c r="AA16" s="88">
        <f t="shared" si="10"/>
        <v>0.38770404015607635</v>
      </c>
      <c r="AB16" s="5"/>
      <c r="AC16" s="6"/>
      <c r="AE16" s="7"/>
      <c r="AF16" s="8"/>
      <c r="AG16" s="9"/>
      <c r="AH16" s="10"/>
      <c r="AI16" s="8"/>
    </row>
    <row r="17" spans="1:35" s="4" customFormat="1" ht="17" customHeight="1" x14ac:dyDescent="0.25">
      <c r="A17" s="69" t="s">
        <v>22</v>
      </c>
      <c r="B17" s="70">
        <v>84.7</v>
      </c>
      <c r="C17" s="150">
        <v>190.31</v>
      </c>
      <c r="D17" s="156">
        <v>1.1599999999999999</v>
      </c>
      <c r="E17" s="71">
        <v>-6.11</v>
      </c>
      <c r="F17" s="92">
        <v>25</v>
      </c>
      <c r="G17" s="71">
        <v>-27.48</v>
      </c>
      <c r="H17" s="159">
        <f t="shared" si="8"/>
        <v>-5.34</v>
      </c>
      <c r="I17" s="93">
        <v>2000</v>
      </c>
      <c r="J17" s="94">
        <f t="shared" si="0"/>
        <v>-14.955697833455588</v>
      </c>
      <c r="K17" s="95">
        <f t="shared" si="1"/>
        <v>-28.48</v>
      </c>
      <c r="L17" s="76"/>
      <c r="M17" s="97">
        <v>0.1</v>
      </c>
      <c r="N17" s="78">
        <v>2</v>
      </c>
      <c r="O17" s="98">
        <v>0.1</v>
      </c>
      <c r="P17" s="99">
        <v>0.1</v>
      </c>
      <c r="Q17" s="100">
        <v>766</v>
      </c>
      <c r="R17" s="76"/>
      <c r="S17" s="83">
        <f t="shared" si="2"/>
        <v>1714.9486827377425</v>
      </c>
      <c r="T17" s="101">
        <f t="shared" si="9"/>
        <v>664.70633849561932</v>
      </c>
      <c r="U17" s="103"/>
      <c r="V17" s="86">
        <f t="shared" si="3"/>
        <v>431419.53447616013</v>
      </c>
      <c r="W17" s="86">
        <f t="shared" si="4"/>
        <v>436.42717449673802</v>
      </c>
      <c r="X17" s="86">
        <f t="shared" si="5"/>
        <v>1466.1516970684629</v>
      </c>
      <c r="Y17" s="86">
        <f t="shared" si="6"/>
        <v>318.08313490549773</v>
      </c>
      <c r="Z17" s="87">
        <f t="shared" si="7"/>
        <v>8194.3199536220018</v>
      </c>
      <c r="AA17" s="88">
        <f t="shared" si="10"/>
        <v>0.3875954687078349</v>
      </c>
      <c r="AB17" s="5"/>
      <c r="AC17" s="6"/>
      <c r="AE17" s="7"/>
      <c r="AF17" s="8"/>
      <c r="AG17" s="9"/>
      <c r="AH17" s="10"/>
      <c r="AI17" s="8"/>
    </row>
    <row r="18" spans="1:35" s="4" customFormat="1" ht="17" customHeight="1" x14ac:dyDescent="0.25">
      <c r="A18" s="69" t="s">
        <v>23</v>
      </c>
      <c r="B18" s="70">
        <v>89.5</v>
      </c>
      <c r="C18" s="150">
        <v>190.06</v>
      </c>
      <c r="D18" s="156">
        <v>0.95</v>
      </c>
      <c r="E18" s="71">
        <v>-7.18</v>
      </c>
      <c r="F18" s="92">
        <v>25</v>
      </c>
      <c r="G18" s="71">
        <v>-27.39</v>
      </c>
      <c r="H18" s="159">
        <f t="shared" si="8"/>
        <v>-5.55</v>
      </c>
      <c r="I18" s="93">
        <v>2000</v>
      </c>
      <c r="J18" s="94">
        <f t="shared" si="0"/>
        <v>-16.016174750738287</v>
      </c>
      <c r="K18" s="95">
        <f t="shared" si="1"/>
        <v>-28.39</v>
      </c>
      <c r="L18" s="76"/>
      <c r="M18" s="97">
        <v>0.1</v>
      </c>
      <c r="N18" s="78">
        <v>2</v>
      </c>
      <c r="O18" s="98">
        <v>0.1</v>
      </c>
      <c r="P18" s="99">
        <v>0.1</v>
      </c>
      <c r="Q18" s="100">
        <v>766</v>
      </c>
      <c r="R18" s="76"/>
      <c r="S18" s="83">
        <f t="shared" si="2"/>
        <v>1355.6703223899974</v>
      </c>
      <c r="T18" s="101">
        <f t="shared" si="9"/>
        <v>526.08793832406684</v>
      </c>
      <c r="U18" s="103"/>
      <c r="V18" s="86">
        <f t="shared" si="3"/>
        <v>269591.20851316716</v>
      </c>
      <c r="W18" s="86">
        <f t="shared" si="4"/>
        <v>368.3811810276693</v>
      </c>
      <c r="X18" s="86">
        <f t="shared" si="5"/>
        <v>1009.758447379279</v>
      </c>
      <c r="Y18" s="86">
        <f t="shared" si="6"/>
        <v>167.7769186988879</v>
      </c>
      <c r="Z18" s="87">
        <f t="shared" si="7"/>
        <v>5631.3937897941914</v>
      </c>
      <c r="AA18" s="88">
        <f>T18/S18</f>
        <v>0.38806480427822082</v>
      </c>
      <c r="AB18" s="5"/>
      <c r="AC18" s="6"/>
      <c r="AE18" s="7"/>
      <c r="AF18" s="8"/>
      <c r="AG18" s="9"/>
      <c r="AH18" s="10"/>
      <c r="AI18" s="8"/>
    </row>
    <row r="19" spans="1:35" s="4" customFormat="1" ht="17" customHeight="1" x14ac:dyDescent="0.25">
      <c r="A19" s="69" t="s">
        <v>24</v>
      </c>
      <c r="B19" s="70">
        <v>94.4</v>
      </c>
      <c r="C19" s="150">
        <v>189.81</v>
      </c>
      <c r="D19" s="156">
        <v>1.07</v>
      </c>
      <c r="E19" s="71">
        <v>-7.86</v>
      </c>
      <c r="F19" s="92">
        <v>25</v>
      </c>
      <c r="G19" s="71">
        <v>-27.08</v>
      </c>
      <c r="H19" s="159">
        <f t="shared" si="8"/>
        <v>-5.43</v>
      </c>
      <c r="I19" s="93">
        <v>2000</v>
      </c>
      <c r="J19" s="94">
        <f t="shared" si="0"/>
        <v>-16.690122698170399</v>
      </c>
      <c r="K19" s="95">
        <f t="shared" si="1"/>
        <v>-28.08</v>
      </c>
      <c r="L19" s="96"/>
      <c r="M19" s="97">
        <v>0.1</v>
      </c>
      <c r="N19" s="78">
        <v>2</v>
      </c>
      <c r="O19" s="98">
        <v>0.1</v>
      </c>
      <c r="P19" s="99">
        <v>0.1</v>
      </c>
      <c r="Q19" s="100">
        <v>766</v>
      </c>
      <c r="R19" s="96"/>
      <c r="S19" s="83">
        <f t="shared" si="2"/>
        <v>1085.073309693548</v>
      </c>
      <c r="T19" s="101">
        <f t="shared" si="9"/>
        <v>421.85825062228122</v>
      </c>
      <c r="U19" s="104"/>
      <c r="V19" s="86">
        <f t="shared" si="3"/>
        <v>172709.29439798434</v>
      </c>
      <c r="W19" s="86">
        <f t="shared" si="4"/>
        <v>318.263733840687</v>
      </c>
      <c r="X19" s="86">
        <f t="shared" si="5"/>
        <v>737.36006997928689</v>
      </c>
      <c r="Y19" s="86">
        <f t="shared" si="6"/>
        <v>92.860692082549065</v>
      </c>
      <c r="Z19" s="87">
        <f t="shared" si="7"/>
        <v>4106.6047242045806</v>
      </c>
      <c r="AA19" s="88">
        <f t="shared" si="10"/>
        <v>0.38878317884477742</v>
      </c>
    </row>
    <row r="20" spans="1:35" s="4" customFormat="1" ht="17" customHeight="1" x14ac:dyDescent="0.25">
      <c r="A20" s="89" t="s">
        <v>25</v>
      </c>
      <c r="B20" s="90">
        <v>106.7</v>
      </c>
      <c r="C20" s="150">
        <v>189.18</v>
      </c>
      <c r="D20" s="156">
        <v>1.76</v>
      </c>
      <c r="E20" s="71">
        <v>-7.1</v>
      </c>
      <c r="F20" s="92">
        <v>25</v>
      </c>
      <c r="G20" s="71">
        <v>-26.35</v>
      </c>
      <c r="H20" s="159">
        <f t="shared" si="8"/>
        <v>-4.74</v>
      </c>
      <c r="I20" s="93">
        <v>2000</v>
      </c>
      <c r="J20" s="94">
        <f t="shared" si="0"/>
        <v>-15.936886756922831</v>
      </c>
      <c r="K20" s="95">
        <f t="shared" si="1"/>
        <v>-27.35</v>
      </c>
      <c r="L20" s="96"/>
      <c r="M20" s="97">
        <v>0.1</v>
      </c>
      <c r="N20" s="78">
        <v>2</v>
      </c>
      <c r="O20" s="98">
        <v>0.1</v>
      </c>
      <c r="P20" s="99">
        <v>0.1</v>
      </c>
      <c r="Q20" s="100">
        <v>766</v>
      </c>
      <c r="R20" s="96"/>
      <c r="S20" s="83">
        <f t="shared" si="2"/>
        <v>1094.7781068318275</v>
      </c>
      <c r="T20" s="101">
        <f t="shared" si="9"/>
        <v>425.63608748293245</v>
      </c>
      <c r="U20" s="104"/>
      <c r="V20" s="86">
        <f t="shared" si="3"/>
        <v>175812.50250905252</v>
      </c>
      <c r="W20" s="86">
        <f t="shared" si="4"/>
        <v>321.86876058536041</v>
      </c>
      <c r="X20" s="86">
        <f t="shared" si="5"/>
        <v>750.41126438879905</v>
      </c>
      <c r="Y20" s="86">
        <f t="shared" si="6"/>
        <v>95.599943596324266</v>
      </c>
      <c r="Z20" s="87">
        <f t="shared" si="7"/>
        <v>4185.6964901555402</v>
      </c>
      <c r="AA20" s="88">
        <f t="shared" si="10"/>
        <v>0.38878754044020708</v>
      </c>
    </row>
    <row r="21" spans="1:35" s="4" customFormat="1" ht="17" customHeight="1" x14ac:dyDescent="0.25">
      <c r="A21" s="89" t="s">
        <v>26</v>
      </c>
      <c r="B21" s="90">
        <v>111.7</v>
      </c>
      <c r="C21" s="150">
        <v>188.92</v>
      </c>
      <c r="D21" s="156">
        <v>0.7</v>
      </c>
      <c r="E21" s="71">
        <v>-7.6</v>
      </c>
      <c r="F21" s="92">
        <v>25</v>
      </c>
      <c r="G21" s="71">
        <v>-25.98</v>
      </c>
      <c r="H21" s="159">
        <f>D21-6.5</f>
        <v>-5.8</v>
      </c>
      <c r="I21" s="93">
        <v>2000</v>
      </c>
      <c r="J21" s="94">
        <f t="shared" si="0"/>
        <v>-16.432436718269969</v>
      </c>
      <c r="K21" s="95">
        <f t="shared" si="1"/>
        <v>-26.98</v>
      </c>
      <c r="L21" s="107"/>
      <c r="M21" s="97">
        <v>0.1</v>
      </c>
      <c r="N21" s="78">
        <v>2</v>
      </c>
      <c r="O21" s="98">
        <v>0.1</v>
      </c>
      <c r="P21" s="99">
        <v>0.1</v>
      </c>
      <c r="Q21" s="100">
        <v>766</v>
      </c>
      <c r="R21" s="96"/>
      <c r="S21" s="83">
        <f t="shared" si="2"/>
        <v>989.77786958062472</v>
      </c>
      <c r="T21" s="101">
        <f t="shared" si="9"/>
        <v>386.33351512089325</v>
      </c>
      <c r="U21" s="104"/>
      <c r="V21" s="86">
        <f t="shared" si="3"/>
        <v>143705.37964152364</v>
      </c>
      <c r="W21" s="86">
        <f t="shared" si="4"/>
        <v>356.9503287321607</v>
      </c>
      <c r="X21" s="86">
        <f t="shared" si="5"/>
        <v>776.68893340389366</v>
      </c>
      <c r="Y21" s="86">
        <f t="shared" si="6"/>
        <v>86.658240168263617</v>
      </c>
      <c r="Z21" s="87">
        <f t="shared" si="7"/>
        <v>4327.9077618374613</v>
      </c>
      <c r="AA21" s="88">
        <f t="shared" si="10"/>
        <v>0.39032345235662347</v>
      </c>
      <c r="AB21" s="11"/>
      <c r="AC21" s="5"/>
    </row>
    <row r="22" spans="1:35" s="4" customFormat="1" ht="17" customHeight="1" x14ac:dyDescent="0.25">
      <c r="A22" s="69" t="s">
        <v>27</v>
      </c>
      <c r="B22" s="70">
        <v>148.9</v>
      </c>
      <c r="C22" s="150">
        <v>187.01</v>
      </c>
      <c r="D22" s="156">
        <v>2.84</v>
      </c>
      <c r="E22" s="71">
        <v>-8.08</v>
      </c>
      <c r="F22" s="92">
        <v>25</v>
      </c>
      <c r="G22" s="71">
        <v>-26.15</v>
      </c>
      <c r="H22" s="159">
        <f t="shared" si="8"/>
        <v>-3.66</v>
      </c>
      <c r="I22" s="93">
        <v>2000</v>
      </c>
      <c r="J22" s="94">
        <f t="shared" si="0"/>
        <v>-16.908164681163157</v>
      </c>
      <c r="K22" s="95">
        <f t="shared" si="1"/>
        <v>-27.15</v>
      </c>
      <c r="L22" s="96"/>
      <c r="M22" s="97">
        <v>0.1</v>
      </c>
      <c r="N22" s="78">
        <v>2</v>
      </c>
      <c r="O22" s="98">
        <v>0.1</v>
      </c>
      <c r="P22" s="99">
        <v>0.1</v>
      </c>
      <c r="Q22" s="100">
        <v>766</v>
      </c>
      <c r="R22" s="96"/>
      <c r="S22" s="83">
        <f t="shared" si="2"/>
        <v>748.31426663721652</v>
      </c>
      <c r="T22" s="101">
        <f t="shared" ref="T22" si="11">SQRT(SUM(V22:Z22))</f>
        <v>291.85586432785203</v>
      </c>
      <c r="U22" s="104"/>
      <c r="V22" s="86">
        <f t="shared" si="3"/>
        <v>82142.061533806875</v>
      </c>
      <c r="W22" s="86">
        <f t="shared" si="4"/>
        <v>229.91217157568801</v>
      </c>
      <c r="X22" s="86">
        <f t="shared" si="5"/>
        <v>422.72334568429085</v>
      </c>
      <c r="Y22" s="86">
        <f t="shared" si="6"/>
        <v>31.904843183432565</v>
      </c>
      <c r="Z22" s="87">
        <f t="shared" si="7"/>
        <v>2353.243648307282</v>
      </c>
      <c r="AA22" s="88">
        <f t="shared" si="10"/>
        <v>0.39001777373482049</v>
      </c>
    </row>
    <row r="23" spans="1:35" s="4" customFormat="1" ht="17" customHeight="1" x14ac:dyDescent="0.25">
      <c r="A23" s="69" t="s">
        <v>28</v>
      </c>
      <c r="B23" s="70">
        <v>176.1</v>
      </c>
      <c r="C23" s="150">
        <v>185.61</v>
      </c>
      <c r="D23" s="156">
        <v>2.09</v>
      </c>
      <c r="E23" s="71">
        <v>-7.35</v>
      </c>
      <c r="F23" s="92">
        <v>25</v>
      </c>
      <c r="G23" s="71">
        <v>-26.45</v>
      </c>
      <c r="H23" s="159">
        <f t="shared" si="8"/>
        <v>-4.41</v>
      </c>
      <c r="I23" s="93">
        <v>2000</v>
      </c>
      <c r="J23" s="94">
        <f t="shared" si="0"/>
        <v>-16.184661737596343</v>
      </c>
      <c r="K23" s="95">
        <f t="shared" si="1"/>
        <v>-27.45</v>
      </c>
      <c r="L23" s="96"/>
      <c r="M23" s="97">
        <v>0.1</v>
      </c>
      <c r="N23" s="78">
        <v>2</v>
      </c>
      <c r="O23" s="98">
        <v>0.1</v>
      </c>
      <c r="P23" s="99">
        <v>0.1</v>
      </c>
      <c r="Q23" s="100">
        <v>766</v>
      </c>
      <c r="R23" s="96"/>
      <c r="S23" s="83">
        <f t="shared" si="2"/>
        <v>1016.0322896247806</v>
      </c>
      <c r="T23" s="101">
        <f t="shared" ref="T23:T29" si="12">SQRT(SUM(V23:Z23))</f>
        <v>395.0104317002864</v>
      </c>
      <c r="U23" s="104"/>
      <c r="V23" s="86">
        <f t="shared" si="3"/>
        <v>151430.22517152838</v>
      </c>
      <c r="W23" s="86">
        <f t="shared" si="4"/>
        <v>291.05597570706431</v>
      </c>
      <c r="X23" s="86">
        <f t="shared" si="5"/>
        <v>644.48079303203383</v>
      </c>
      <c r="Y23" s="86">
        <f t="shared" si="6"/>
        <v>74.459161469266263</v>
      </c>
      <c r="Z23" s="87">
        <f t="shared" si="7"/>
        <v>3593.0200503098504</v>
      </c>
      <c r="AA23" s="88">
        <f t="shared" si="10"/>
        <v>0.38877743919552327</v>
      </c>
    </row>
    <row r="24" spans="1:35" s="4" customFormat="1" ht="17" customHeight="1" x14ac:dyDescent="0.25">
      <c r="A24" s="69" t="s">
        <v>29</v>
      </c>
      <c r="B24" s="70">
        <v>187.3</v>
      </c>
      <c r="C24" s="144">
        <v>185.03</v>
      </c>
      <c r="D24" s="156">
        <v>2.87</v>
      </c>
      <c r="E24" s="71">
        <v>-5.98</v>
      </c>
      <c r="F24" s="92">
        <v>25</v>
      </c>
      <c r="G24" s="71">
        <v>-25.88</v>
      </c>
      <c r="H24" s="159">
        <f t="shared" si="8"/>
        <v>-3.63</v>
      </c>
      <c r="I24" s="93">
        <v>2000</v>
      </c>
      <c r="J24" s="94">
        <f t="shared" si="0"/>
        <v>-14.826854843505316</v>
      </c>
      <c r="K24" s="95">
        <f t="shared" si="1"/>
        <v>-26.88</v>
      </c>
      <c r="L24" s="96"/>
      <c r="M24" s="97">
        <v>0.1</v>
      </c>
      <c r="N24" s="78">
        <v>2</v>
      </c>
      <c r="O24" s="98">
        <v>0.1</v>
      </c>
      <c r="P24" s="99">
        <v>0.1</v>
      </c>
      <c r="Q24" s="100">
        <v>766</v>
      </c>
      <c r="R24" s="96"/>
      <c r="S24" s="83">
        <f t="shared" si="2"/>
        <v>1208.7353548965332</v>
      </c>
      <c r="T24" s="101">
        <f t="shared" si="12"/>
        <v>469.12000874424177</v>
      </c>
      <c r="U24" s="104"/>
      <c r="V24" s="86">
        <f t="shared" si="3"/>
        <v>214318.66645180364</v>
      </c>
      <c r="W24" s="86">
        <f t="shared" si="4"/>
        <v>321.87059537681267</v>
      </c>
      <c r="X24" s="86">
        <f t="shared" si="5"/>
        <v>806.69727046235596</v>
      </c>
      <c r="Y24" s="86">
        <f t="shared" si="6"/>
        <v>116.53874967576209</v>
      </c>
      <c r="Z24" s="87">
        <f t="shared" si="7"/>
        <v>4509.80953687893</v>
      </c>
      <c r="AA24" s="88">
        <f t="shared" si="10"/>
        <v>0.388108122132655</v>
      </c>
    </row>
    <row r="25" spans="1:35" s="4" customFormat="1" ht="17" customHeight="1" x14ac:dyDescent="0.25">
      <c r="A25" s="89" t="s">
        <v>30</v>
      </c>
      <c r="B25" s="90">
        <v>194.3</v>
      </c>
      <c r="C25" s="144">
        <v>184.67</v>
      </c>
      <c r="D25" s="156">
        <v>2.23</v>
      </c>
      <c r="E25" s="71">
        <v>-7</v>
      </c>
      <c r="F25" s="92">
        <v>25</v>
      </c>
      <c r="G25" s="71">
        <v>-25.75</v>
      </c>
      <c r="H25" s="159">
        <f>D25-6.5</f>
        <v>-4.2699999999999996</v>
      </c>
      <c r="I25" s="93">
        <v>2000</v>
      </c>
      <c r="J25" s="94">
        <f t="shared" si="0"/>
        <v>-15.837776764653427</v>
      </c>
      <c r="K25" s="95">
        <f t="shared" si="1"/>
        <v>-26.75</v>
      </c>
      <c r="L25" s="96"/>
      <c r="M25" s="97">
        <v>0.1</v>
      </c>
      <c r="N25" s="78">
        <v>2</v>
      </c>
      <c r="O25" s="98">
        <v>0.1</v>
      </c>
      <c r="P25" s="99">
        <v>0.1</v>
      </c>
      <c r="Q25" s="100">
        <v>766</v>
      </c>
      <c r="R25" s="96"/>
      <c r="S25" s="83">
        <f t="shared" si="2"/>
        <v>972.61960527038468</v>
      </c>
      <c r="T25" s="101">
        <f t="shared" si="12"/>
        <v>378.68973683389419</v>
      </c>
      <c r="U25" s="104"/>
      <c r="V25" s="86">
        <f t="shared" si="3"/>
        <v>138766.16524694988</v>
      </c>
      <c r="W25" s="86">
        <f t="shared" si="4"/>
        <v>301.55990748667085</v>
      </c>
      <c r="X25" s="86">
        <f t="shared" si="5"/>
        <v>648.65498798150963</v>
      </c>
      <c r="Y25" s="86">
        <f t="shared" si="6"/>
        <v>70.694599905611796</v>
      </c>
      <c r="Z25" s="87">
        <f t="shared" si="7"/>
        <v>3618.8420410003846</v>
      </c>
      <c r="AA25" s="88">
        <f t="shared" si="10"/>
        <v>0.38935030178485847</v>
      </c>
    </row>
    <row r="26" spans="1:35" s="4" customFormat="1" ht="17" customHeight="1" x14ac:dyDescent="0.25">
      <c r="A26" s="69" t="s">
        <v>31</v>
      </c>
      <c r="B26" s="70">
        <v>213.7</v>
      </c>
      <c r="C26" s="144">
        <v>183.67</v>
      </c>
      <c r="D26" s="156">
        <v>1.07</v>
      </c>
      <c r="E26" s="71">
        <v>-5.54</v>
      </c>
      <c r="F26" s="92">
        <v>25</v>
      </c>
      <c r="G26" s="71">
        <v>-25.97</v>
      </c>
      <c r="H26" s="159">
        <f t="shared" si="8"/>
        <v>-5.43</v>
      </c>
      <c r="I26" s="93">
        <v>2000</v>
      </c>
      <c r="J26" s="94">
        <f t="shared" si="0"/>
        <v>-14.390770877519799</v>
      </c>
      <c r="K26" s="95">
        <f t="shared" si="1"/>
        <v>-26.97</v>
      </c>
      <c r="L26" s="96"/>
      <c r="M26" s="97">
        <v>0.1</v>
      </c>
      <c r="N26" s="78">
        <v>2</v>
      </c>
      <c r="O26" s="98">
        <v>0.1</v>
      </c>
      <c r="P26" s="99">
        <v>0.1</v>
      </c>
      <c r="Q26" s="100">
        <v>766</v>
      </c>
      <c r="R26" s="96"/>
      <c r="S26" s="83">
        <f t="shared" si="2"/>
        <v>1627.8726958140735</v>
      </c>
      <c r="T26" s="101">
        <f t="shared" si="12"/>
        <v>632.5923787684834</v>
      </c>
      <c r="U26" s="104"/>
      <c r="V26" s="86">
        <f t="shared" si="3"/>
        <v>388721.37800643139</v>
      </c>
      <c r="W26" s="86">
        <f t="shared" si="4"/>
        <v>502.5539072313548</v>
      </c>
      <c r="X26" s="86">
        <f t="shared" si="5"/>
        <v>1610.0828237067526</v>
      </c>
      <c r="Y26" s="86">
        <f t="shared" si="6"/>
        <v>330.02750194856355</v>
      </c>
      <c r="Z26" s="87">
        <f t="shared" si="7"/>
        <v>9009.0754366502242</v>
      </c>
      <c r="AA26" s="88">
        <f t="shared" si="10"/>
        <v>0.3886006445068691</v>
      </c>
    </row>
    <row r="27" spans="1:35" s="4" customFormat="1" ht="17" customHeight="1" x14ac:dyDescent="0.25">
      <c r="A27" s="108" t="s">
        <v>32</v>
      </c>
      <c r="B27" s="109">
        <v>252.7</v>
      </c>
      <c r="C27" s="144">
        <v>182.6</v>
      </c>
      <c r="D27" s="156">
        <v>1.65</v>
      </c>
      <c r="E27" s="71">
        <v>-3.52</v>
      </c>
      <c r="F27" s="92">
        <v>25</v>
      </c>
      <c r="G27" s="71">
        <v>-25.1</v>
      </c>
      <c r="H27" s="159">
        <f t="shared" si="8"/>
        <v>-4.8499999999999996</v>
      </c>
      <c r="I27" s="93">
        <v>2000</v>
      </c>
      <c r="J27" s="94">
        <f t="shared" si="0"/>
        <v>-12.388749033677527</v>
      </c>
      <c r="K27" s="95">
        <f t="shared" si="1"/>
        <v>-26.1</v>
      </c>
      <c r="L27" s="96"/>
      <c r="M27" s="97">
        <v>0.1</v>
      </c>
      <c r="N27" s="78">
        <v>2</v>
      </c>
      <c r="O27" s="98">
        <v>0.1</v>
      </c>
      <c r="P27" s="99">
        <v>0.1</v>
      </c>
      <c r="Q27" s="100">
        <v>766</v>
      </c>
      <c r="R27" s="96"/>
      <c r="S27" s="83">
        <f t="shared" si="2"/>
        <v>2234.2409672216486</v>
      </c>
      <c r="T27" s="101">
        <f t="shared" si="12"/>
        <v>868.52944412091347</v>
      </c>
      <c r="U27" s="104"/>
      <c r="V27" s="86">
        <f t="shared" si="3"/>
        <v>732246.94687331549</v>
      </c>
      <c r="W27" s="86">
        <f t="shared" si="4"/>
        <v>710.02694107677348</v>
      </c>
      <c r="X27" s="86">
        <f t="shared" si="5"/>
        <v>3098.7565114918643</v>
      </c>
      <c r="Y27" s="86">
        <f t="shared" si="6"/>
        <v>878.33755045903001</v>
      </c>
      <c r="Z27" s="87">
        <f t="shared" si="7"/>
        <v>17409.327428639826</v>
      </c>
      <c r="AA27" s="88">
        <f t="shared" si="10"/>
        <v>0.38873579746456716</v>
      </c>
    </row>
    <row r="28" spans="1:35" s="4" customFormat="1" ht="17" customHeight="1" x14ac:dyDescent="0.25">
      <c r="A28" s="69" t="s">
        <v>33</v>
      </c>
      <c r="B28" s="70">
        <v>272.3</v>
      </c>
      <c r="C28" s="144">
        <v>181.87</v>
      </c>
      <c r="D28" s="156">
        <v>3.27</v>
      </c>
      <c r="E28" s="71">
        <v>-6.09</v>
      </c>
      <c r="F28" s="92">
        <v>25</v>
      </c>
      <c r="G28" s="71">
        <v>-24.5</v>
      </c>
      <c r="H28" s="159">
        <f t="shared" si="8"/>
        <v>-3.23</v>
      </c>
      <c r="I28" s="93">
        <v>2000</v>
      </c>
      <c r="J28" s="94">
        <f t="shared" si="0"/>
        <v>-14.935875835001752</v>
      </c>
      <c r="K28" s="95">
        <f t="shared" si="1"/>
        <v>-25.5</v>
      </c>
      <c r="L28" s="96"/>
      <c r="M28" s="97">
        <v>0.1</v>
      </c>
      <c r="N28" s="78">
        <v>2</v>
      </c>
      <c r="O28" s="98">
        <v>0.1</v>
      </c>
      <c r="P28" s="99">
        <v>0.1</v>
      </c>
      <c r="Q28" s="100">
        <v>766</v>
      </c>
      <c r="R28" s="96"/>
      <c r="S28" s="83">
        <f t="shared" si="2"/>
        <v>900.73126339417661</v>
      </c>
      <c r="T28" s="101">
        <f t="shared" si="12"/>
        <v>351.1970807649945</v>
      </c>
      <c r="U28" s="104"/>
      <c r="V28" s="86">
        <f t="shared" si="3"/>
        <v>119011.25137422928</v>
      </c>
      <c r="W28" s="86">
        <f t="shared" si="4"/>
        <v>294.48662378646634</v>
      </c>
      <c r="X28" s="86">
        <f t="shared" si="5"/>
        <v>603.1732175604642</v>
      </c>
      <c r="Y28" s="86">
        <f t="shared" si="6"/>
        <v>59.208307585690065</v>
      </c>
      <c r="Z28" s="87">
        <f t="shared" si="7"/>
        <v>3371.2700146921561</v>
      </c>
      <c r="AA28" s="88">
        <f>T28/S28</f>
        <v>0.38990217730602317</v>
      </c>
    </row>
    <row r="29" spans="1:35" s="4" customFormat="1" ht="17" customHeight="1" x14ac:dyDescent="0.25">
      <c r="A29" s="69" t="s">
        <v>34</v>
      </c>
      <c r="B29" s="70">
        <v>294.3</v>
      </c>
      <c r="C29" s="144">
        <v>181.04</v>
      </c>
      <c r="D29" s="156">
        <v>1.01</v>
      </c>
      <c r="E29" s="71">
        <v>-5.63</v>
      </c>
      <c r="F29" s="92">
        <v>25</v>
      </c>
      <c r="G29" s="71">
        <v>-27</v>
      </c>
      <c r="H29" s="159">
        <f t="shared" si="8"/>
        <v>-5.49</v>
      </c>
      <c r="I29" s="93">
        <v>2000</v>
      </c>
      <c r="J29" s="94">
        <f t="shared" si="0"/>
        <v>-14.479969870562286</v>
      </c>
      <c r="K29" s="95">
        <f t="shared" si="1"/>
        <v>-28</v>
      </c>
      <c r="L29" s="96"/>
      <c r="M29" s="97">
        <v>0.1</v>
      </c>
      <c r="N29" s="78">
        <v>2</v>
      </c>
      <c r="O29" s="98">
        <v>0.1</v>
      </c>
      <c r="P29" s="99">
        <v>0.1</v>
      </c>
      <c r="Q29" s="100">
        <v>766</v>
      </c>
      <c r="R29" s="96"/>
      <c r="S29" s="83">
        <f t="shared" si="2"/>
        <v>1832.8938245757233</v>
      </c>
      <c r="T29" s="101">
        <f t="shared" si="12"/>
        <v>710.97908776422321</v>
      </c>
      <c r="U29" s="104"/>
      <c r="V29" s="86">
        <f t="shared" si="3"/>
        <v>492801.6620795257</v>
      </c>
      <c r="W29" s="86">
        <f t="shared" si="4"/>
        <v>499.2946665630634</v>
      </c>
      <c r="X29" s="86">
        <f t="shared" si="5"/>
        <v>1785.5498930372851</v>
      </c>
      <c r="Y29" s="86">
        <f t="shared" si="6"/>
        <v>415.67905639797118</v>
      </c>
      <c r="Z29" s="87">
        <f t="shared" si="7"/>
        <v>9989.0775425230222</v>
      </c>
      <c r="AA29" s="88">
        <f t="shared" si="10"/>
        <v>0.38789976715034219</v>
      </c>
    </row>
    <row r="30" spans="1:35" s="4" customFormat="1" ht="17" customHeight="1" x14ac:dyDescent="0.25">
      <c r="A30" s="69" t="s">
        <v>35</v>
      </c>
      <c r="B30" s="70">
        <v>324.5</v>
      </c>
      <c r="C30" s="144">
        <v>179.91</v>
      </c>
      <c r="D30" s="156">
        <v>1.91</v>
      </c>
      <c r="E30" s="71">
        <v>-4.1399999999999997</v>
      </c>
      <c r="F30" s="92">
        <v>25</v>
      </c>
      <c r="G30" s="71">
        <v>-25.8</v>
      </c>
      <c r="H30" s="159">
        <f t="shared" si="8"/>
        <v>-4.59</v>
      </c>
      <c r="I30" s="93">
        <v>2000</v>
      </c>
      <c r="J30" s="94">
        <f t="shared" si="0"/>
        <v>-13.003230985747905</v>
      </c>
      <c r="K30" s="95">
        <f t="shared" si="1"/>
        <v>-26.8</v>
      </c>
      <c r="L30" s="96"/>
      <c r="M30" s="97">
        <v>0.1</v>
      </c>
      <c r="N30" s="78">
        <v>2</v>
      </c>
      <c r="O30" s="98">
        <v>0.1</v>
      </c>
      <c r="P30" s="99">
        <v>0.1</v>
      </c>
      <c r="Q30" s="100">
        <v>766</v>
      </c>
      <c r="R30" s="96"/>
      <c r="S30" s="83">
        <f t="shared" si="2"/>
        <v>2023.0727121764767</v>
      </c>
      <c r="T30" s="101">
        <f t="shared" ref="T30:T31" si="13">SQRT(SUM(V30:Z30))</f>
        <v>785.0921529261185</v>
      </c>
      <c r="U30" s="87"/>
      <c r="V30" s="86">
        <f t="shared" si="3"/>
        <v>600372.14220189117</v>
      </c>
      <c r="W30" s="86">
        <f t="shared" si="4"/>
        <v>570.09571152622459</v>
      </c>
      <c r="X30" s="86">
        <f t="shared" si="5"/>
        <v>2246.0789783298305</v>
      </c>
      <c r="Y30" s="86">
        <f t="shared" si="6"/>
        <v>578.22565817040277</v>
      </c>
      <c r="Z30" s="87">
        <f t="shared" si="7"/>
        <v>12603.146036250138</v>
      </c>
      <c r="AA30" s="88">
        <f t="shared" si="10"/>
        <v>0.38806917230448679</v>
      </c>
    </row>
    <row r="31" spans="1:35" s="4" customFormat="1" ht="17" customHeight="1" x14ac:dyDescent="0.25">
      <c r="A31" s="110" t="s">
        <v>36</v>
      </c>
      <c r="B31" s="111">
        <v>334.8</v>
      </c>
      <c r="C31" s="145">
        <v>179.52</v>
      </c>
      <c r="D31" s="157">
        <v>1.61</v>
      </c>
      <c r="E31" s="113">
        <v>-8</v>
      </c>
      <c r="F31" s="112">
        <v>25</v>
      </c>
      <c r="G31" s="113">
        <v>-26.9</v>
      </c>
      <c r="H31" s="160">
        <f t="shared" si="8"/>
        <v>-4.8899999999999997</v>
      </c>
      <c r="I31" s="114">
        <v>2000</v>
      </c>
      <c r="J31" s="115">
        <f t="shared" si="0"/>
        <v>-16.828876687347588</v>
      </c>
      <c r="K31" s="116">
        <f t="shared" si="1"/>
        <v>-27.9</v>
      </c>
      <c r="L31" s="117"/>
      <c r="M31" s="118">
        <v>0.1</v>
      </c>
      <c r="N31" s="119">
        <v>2</v>
      </c>
      <c r="O31" s="120">
        <v>0.1</v>
      </c>
      <c r="P31" s="121">
        <v>0.1</v>
      </c>
      <c r="Q31" s="122">
        <v>766</v>
      </c>
      <c r="R31" s="117"/>
      <c r="S31" s="123">
        <f t="shared" si="2"/>
        <v>969.85394258873703</v>
      </c>
      <c r="T31" s="124">
        <f t="shared" si="13"/>
        <v>377.25225058986325</v>
      </c>
      <c r="U31" s="125"/>
      <c r="V31" s="126">
        <f t="shared" si="3"/>
        <v>137978.11869901689</v>
      </c>
      <c r="W31" s="126">
        <f t="shared" si="4"/>
        <v>283.10430034338157</v>
      </c>
      <c r="X31" s="126">
        <f t="shared" si="5"/>
        <v>607.82440542384848</v>
      </c>
      <c r="Y31" s="126">
        <f t="shared" si="6"/>
        <v>65.991156295540435</v>
      </c>
      <c r="Z31" s="126">
        <f t="shared" si="7"/>
        <v>3384.2220140373083</v>
      </c>
      <c r="AA31" s="127">
        <f t="shared" si="10"/>
        <v>0.38897841625812279</v>
      </c>
    </row>
    <row r="32" spans="1:35" x14ac:dyDescent="0.25">
      <c r="B32" s="128" t="s">
        <v>54</v>
      </c>
      <c r="F32" s="129"/>
      <c r="G32" s="130"/>
      <c r="H32" s="131"/>
      <c r="I32" s="132"/>
      <c r="J32" s="131"/>
      <c r="M32" s="133"/>
      <c r="O32" s="133"/>
      <c r="P32" s="133"/>
      <c r="Q32" s="134" t="s">
        <v>59</v>
      </c>
      <c r="R32" s="135"/>
      <c r="S32" s="136">
        <f t="shared" ref="S32:T32" si="14">AVERAGE(S6:S31)</f>
        <v>1274.1289731441029</v>
      </c>
      <c r="T32" s="136">
        <f t="shared" si="14"/>
        <v>494.84631728454428</v>
      </c>
      <c r="U32" s="135"/>
      <c r="V32" s="137">
        <f>T32/S32</f>
        <v>0.38838008373943284</v>
      </c>
    </row>
    <row r="33" spans="1:27" ht="23.5" customHeight="1" x14ac:dyDescent="0.25">
      <c r="B33" s="146" t="s">
        <v>78</v>
      </c>
      <c r="C33" s="162" t="s">
        <v>86</v>
      </c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</row>
    <row r="34" spans="1:27" x14ac:dyDescent="0.25">
      <c r="B34" s="146" t="s">
        <v>77</v>
      </c>
      <c r="C34" s="17" t="s">
        <v>51</v>
      </c>
      <c r="F34" s="129"/>
      <c r="G34" s="130"/>
      <c r="H34" s="131"/>
      <c r="I34" s="132"/>
      <c r="J34" s="131"/>
      <c r="M34" s="138"/>
      <c r="O34" s="139"/>
      <c r="P34" s="140"/>
      <c r="Q34" s="140"/>
      <c r="S34" s="141"/>
      <c r="T34" s="141"/>
      <c r="V34" s="23"/>
    </row>
    <row r="35" spans="1:27" ht="15" x14ac:dyDescent="0.35">
      <c r="B35" s="146" t="s">
        <v>79</v>
      </c>
      <c r="C35" s="17" t="s">
        <v>85</v>
      </c>
      <c r="F35" s="129"/>
      <c r="G35" s="130"/>
      <c r="H35" s="131"/>
      <c r="I35" s="132"/>
      <c r="J35" s="131"/>
      <c r="M35" s="138"/>
      <c r="O35" s="139"/>
      <c r="P35" s="140"/>
      <c r="Q35" s="140"/>
      <c r="S35" s="141"/>
      <c r="T35" s="141"/>
      <c r="V35" s="23"/>
    </row>
    <row r="36" spans="1:27" ht="13" customHeight="1" x14ac:dyDescent="0.25">
      <c r="B36" s="146" t="s">
        <v>41</v>
      </c>
      <c r="C36" s="147" t="s">
        <v>50</v>
      </c>
      <c r="E36" s="142"/>
      <c r="F36" s="129"/>
      <c r="N36" s="143"/>
      <c r="O36" s="139"/>
      <c r="P36" s="139"/>
    </row>
    <row r="37" spans="1:27" ht="26" customHeight="1" x14ac:dyDescent="0.25">
      <c r="B37" s="146" t="s">
        <v>42</v>
      </c>
      <c r="C37" s="162" t="s">
        <v>69</v>
      </c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</row>
    <row r="38" spans="1:27" x14ac:dyDescent="0.25">
      <c r="B38" s="146" t="s">
        <v>43</v>
      </c>
      <c r="C38" s="17" t="s">
        <v>47</v>
      </c>
    </row>
    <row r="39" spans="1:27" x14ac:dyDescent="0.25">
      <c r="B39" s="146" t="s">
        <v>44</v>
      </c>
      <c r="C39" s="17" t="s">
        <v>47</v>
      </c>
    </row>
    <row r="40" spans="1:27" x14ac:dyDescent="0.25">
      <c r="B40" s="146" t="s">
        <v>45</v>
      </c>
      <c r="C40" s="17" t="s">
        <v>49</v>
      </c>
    </row>
    <row r="41" spans="1:27" x14ac:dyDescent="0.25">
      <c r="B41" s="146" t="s">
        <v>46</v>
      </c>
      <c r="C41" s="17" t="s">
        <v>48</v>
      </c>
    </row>
    <row r="42" spans="1:27" x14ac:dyDescent="0.25">
      <c r="B42" s="146" t="s">
        <v>80</v>
      </c>
      <c r="C42" s="17" t="s">
        <v>53</v>
      </c>
    </row>
    <row r="43" spans="1:27" x14ac:dyDescent="0.25">
      <c r="B43" s="146" t="s">
        <v>81</v>
      </c>
      <c r="C43" s="17" t="s">
        <v>55</v>
      </c>
      <c r="O43" s="139"/>
      <c r="P43" s="140"/>
      <c r="Q43" s="140"/>
    </row>
    <row r="44" spans="1:27" x14ac:dyDescent="0.25">
      <c r="M44" s="138"/>
    </row>
    <row r="45" spans="1:27" x14ac:dyDescent="0.25">
      <c r="A45" s="13" t="s">
        <v>60</v>
      </c>
    </row>
    <row r="46" spans="1:27" ht="24" customHeight="1" x14ac:dyDescent="0.25">
      <c r="B46" s="161" t="s">
        <v>82</v>
      </c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</row>
    <row r="47" spans="1:27" ht="25" customHeight="1" x14ac:dyDescent="0.25">
      <c r="B47" s="161" t="s">
        <v>61</v>
      </c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</row>
    <row r="48" spans="1:27" ht="25" customHeight="1" x14ac:dyDescent="0.25">
      <c r="B48" s="161" t="s">
        <v>62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</row>
    <row r="49" spans="2:26" ht="25" customHeight="1" x14ac:dyDescent="0.25">
      <c r="B49" s="161" t="s">
        <v>84</v>
      </c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</row>
    <row r="50" spans="2:26" ht="24" customHeight="1" x14ac:dyDescent="0.25">
      <c r="B50" s="161" t="s">
        <v>83</v>
      </c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</row>
    <row r="51" spans="2:26" ht="25" customHeight="1" x14ac:dyDescent="0.25">
      <c r="B51" s="161" t="s">
        <v>63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</row>
    <row r="52" spans="2:26" ht="38" customHeight="1" x14ac:dyDescent="0.25">
      <c r="B52" s="161" t="s">
        <v>64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</row>
  </sheetData>
  <sortState ref="A42:AK57">
    <sortCondition ref="B42:B57"/>
  </sortState>
  <mergeCells count="14">
    <mergeCell ref="A1:AA1"/>
    <mergeCell ref="B48:Z48"/>
    <mergeCell ref="B51:Z51"/>
    <mergeCell ref="B52:Z52"/>
    <mergeCell ref="C37:AA37"/>
    <mergeCell ref="B50:Z50"/>
    <mergeCell ref="B46:Z46"/>
    <mergeCell ref="B49:Z49"/>
    <mergeCell ref="E2:K2"/>
    <mergeCell ref="M2:Q2"/>
    <mergeCell ref="S2:T2"/>
    <mergeCell ref="V2:Y2"/>
    <mergeCell ref="B47:Z47"/>
    <mergeCell ref="C33:Z33"/>
  </mergeCells>
  <phoneticPr fontId="5" type="noConversion"/>
  <pageMargins left="0.7" right="0.7" top="0.75" bottom="0.75" header="0.3" footer="0.3"/>
  <pageSetup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Thermo Fisher</dc:creator>
  <cp:lastModifiedBy>leeschhui@126.com</cp:lastModifiedBy>
  <cp:lastPrinted>2020-09-01T10:09:13Z</cp:lastPrinted>
  <dcterms:created xsi:type="dcterms:W3CDTF">2009-10-25T20:48:14Z</dcterms:created>
  <dcterms:modified xsi:type="dcterms:W3CDTF">2020-09-03T20:00:21Z</dcterms:modified>
</cp:coreProperties>
</file>